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autoCompressPictures="0" defaultThemeVersion="124226"/>
  <xr:revisionPtr revIDLastSave="2" documentId="8_{D53C9F94-9653-45EE-9EB3-996A2AF92177}" xr6:coauthVersionLast="47" xr6:coauthVersionMax="47" xr10:uidLastSave="{4DC1A211-7560-43B9-B4F9-4480B8F67555}"/>
  <bookViews>
    <workbookView xWindow="-108" yWindow="-108" windowWidth="23256" windowHeight="13896" tabRatio="939" xr2:uid="{00000000-000D-0000-FFFF-FFFF00000000}"/>
  </bookViews>
  <sheets>
    <sheet name="Income statement" sheetId="9" r:id="rId1"/>
    <sheet name="Balance sheet" sheetId="8" r:id="rId2"/>
    <sheet name="Cashflow" sheetId="7" r:id="rId3"/>
  </sheets>
  <definedNames>
    <definedName name="_xlnm.Print_Area" localSheetId="1">'Balance sheet'!$A$1:$N$45</definedName>
    <definedName name="_xlnm.Print_Area" localSheetId="2">Cashflow!$A$1:$Q$42</definedName>
    <definedName name="_xlnm.Print_Area" localSheetId="0">'Income statement'!$A$1:$S$31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7" l="1"/>
  <c r="R24" i="9"/>
  <c r="Q24" i="9"/>
  <c r="D24" i="9"/>
  <c r="E24" i="9"/>
  <c r="F24" i="9"/>
  <c r="G24" i="9"/>
  <c r="J24" i="9"/>
  <c r="K24" i="9"/>
  <c r="N24" i="9"/>
  <c r="O24" i="9"/>
  <c r="R18" i="7"/>
  <c r="R37" i="7" l="1"/>
  <c r="R27" i="7"/>
  <c r="O41" i="8"/>
  <c r="O35" i="8"/>
  <c r="O26" i="8"/>
  <c r="O19" i="8"/>
  <c r="O12" i="8"/>
  <c r="R17" i="9"/>
  <c r="R8" i="9"/>
  <c r="R12" i="9" s="1"/>
  <c r="R19" i="9" s="1"/>
  <c r="R22" i="9" s="1"/>
  <c r="R39" i="7" l="1"/>
  <c r="O43" i="8"/>
  <c r="O45" i="8" s="1"/>
  <c r="O21" i="8"/>
  <c r="Q37" i="7" l="1"/>
  <c r="Q27" i="7"/>
  <c r="Q18" i="7"/>
  <c r="N26" i="8"/>
  <c r="N41" i="8"/>
  <c r="N35" i="8"/>
  <c r="N19" i="8"/>
  <c r="N12" i="8"/>
  <c r="Q17" i="9"/>
  <c r="Q8" i="9"/>
  <c r="Q12" i="9" s="1"/>
  <c r="Q19" i="9" s="1"/>
  <c r="Q22" i="9" s="1"/>
  <c r="M41" i="8"/>
  <c r="O37" i="7"/>
  <c r="O27" i="7"/>
  <c r="O18" i="7"/>
  <c r="P27" i="7"/>
  <c r="P18" i="7"/>
  <c r="M35" i="8"/>
  <c r="M19" i="8"/>
  <c r="M12" i="8"/>
  <c r="M21" i="8" l="1"/>
  <c r="Q39" i="7"/>
  <c r="Q42" i="7" s="1"/>
  <c r="R41" i="7" s="1"/>
  <c r="R42" i="7" s="1"/>
  <c r="P39" i="7"/>
  <c r="P42" i="7" s="1"/>
  <c r="N43" i="8"/>
  <c r="N45" i="8" s="1"/>
  <c r="N21" i="8"/>
  <c r="O17" i="9"/>
  <c r="O8" i="9"/>
  <c r="O12" i="9" s="1"/>
  <c r="O19" i="9" l="1"/>
  <c r="O22" i="9" s="1"/>
  <c r="M43" i="8"/>
  <c r="M45" i="8" s="1"/>
  <c r="L11" i="8" l="1"/>
  <c r="O38" i="7" l="1"/>
  <c r="J27" i="7" l="1"/>
  <c r="L41" i="8"/>
  <c r="L12" i="8"/>
  <c r="J12" i="8"/>
  <c r="F12" i="8"/>
  <c r="J41" i="8" l="1"/>
  <c r="J35" i="8"/>
  <c r="J26" i="8"/>
  <c r="J23" i="8"/>
  <c r="J19" i="8"/>
  <c r="J43" i="8" l="1"/>
  <c r="J45" i="8" s="1"/>
  <c r="J21" i="8"/>
  <c r="I41" i="8"/>
  <c r="L35" i="8" l="1"/>
  <c r="L26" i="8"/>
  <c r="L23" i="8"/>
  <c r="L19" i="8"/>
  <c r="N17" i="9"/>
  <c r="N8" i="9"/>
  <c r="K21" i="9"/>
  <c r="K7" i="7"/>
  <c r="K14" i="7"/>
  <c r="K16" i="7"/>
  <c r="K11" i="7"/>
  <c r="K12" i="7"/>
  <c r="K13" i="7"/>
  <c r="K9" i="7"/>
  <c r="K35" i="7"/>
  <c r="K34" i="7"/>
  <c r="I11" i="8"/>
  <c r="I12" i="8" s="1"/>
  <c r="J37" i="7"/>
  <c r="K33" i="7"/>
  <c r="K32" i="7"/>
  <c r="K31" i="7"/>
  <c r="K30" i="7"/>
  <c r="K29" i="7"/>
  <c r="K26" i="7"/>
  <c r="K21" i="7"/>
  <c r="K27" i="7" l="1"/>
  <c r="N12" i="9"/>
  <c r="N19" i="9" s="1"/>
  <c r="L43" i="8"/>
  <c r="L45" i="8" s="1"/>
  <c r="L21" i="8"/>
  <c r="K16" i="9"/>
  <c r="J16" i="9" s="1"/>
  <c r="K7" i="9"/>
  <c r="J8" i="9"/>
  <c r="J12" i="9" s="1"/>
  <c r="J15" i="9"/>
  <c r="K14" i="9"/>
  <c r="K11" i="9"/>
  <c r="K6" i="9"/>
  <c r="K17" i="9" l="1"/>
  <c r="J17" i="9"/>
  <c r="J19" i="9" s="1"/>
  <c r="J22" i="9" s="1"/>
  <c r="N22" i="9" l="1"/>
  <c r="J41" i="7"/>
  <c r="I26" i="8" l="1"/>
  <c r="B32" i="8" l="1"/>
  <c r="B35" i="8" s="1"/>
  <c r="B43" i="8" s="1"/>
  <c r="B45" i="8" s="1"/>
  <c r="C32" i="8"/>
  <c r="C35" i="8" s="1"/>
  <c r="C43" i="8" s="1"/>
  <c r="C45" i="8" s="1"/>
  <c r="D32" i="8"/>
  <c r="D12" i="8"/>
  <c r="E32" i="8"/>
  <c r="E12" i="8"/>
  <c r="K37" i="7"/>
  <c r="B12" i="8" l="1"/>
  <c r="B21" i="8" s="1"/>
  <c r="C12" i="8"/>
  <c r="C21" i="8" s="1"/>
  <c r="I35" i="8"/>
  <c r="I23" i="8"/>
  <c r="I19" i="8"/>
  <c r="K8" i="9"/>
  <c r="K12" i="9" s="1"/>
  <c r="G37" i="7"/>
  <c r="G27" i="7"/>
  <c r="F41" i="8"/>
  <c r="F35" i="8"/>
  <c r="F26" i="8"/>
  <c r="F23" i="8"/>
  <c r="F19" i="8"/>
  <c r="G17" i="9"/>
  <c r="G8" i="9"/>
  <c r="G12" i="9" s="1"/>
  <c r="I43" i="8" l="1"/>
  <c r="I45" i="8" s="1"/>
  <c r="I21" i="8"/>
  <c r="K19" i="9"/>
  <c r="G19" i="9"/>
  <c r="G22" i="9" s="1"/>
  <c r="F43" i="8"/>
  <c r="F45" i="8" s="1"/>
  <c r="F21" i="8"/>
  <c r="K22" i="9" l="1"/>
  <c r="G27" i="9"/>
  <c r="G28" i="9"/>
  <c r="G6" i="7"/>
  <c r="G18" i="7" l="1"/>
  <c r="G39" i="7" s="1"/>
  <c r="K6" i="7"/>
  <c r="E16" i="9"/>
  <c r="F16" i="9" s="1"/>
  <c r="F36" i="7"/>
  <c r="F32" i="7"/>
  <c r="F31" i="7"/>
  <c r="F30" i="7"/>
  <c r="F29" i="7"/>
  <c r="F21" i="7"/>
  <c r="F20" i="7"/>
  <c r="F14" i="7"/>
  <c r="F16" i="7"/>
  <c r="F11" i="7"/>
  <c r="F13" i="7"/>
  <c r="F9" i="7"/>
  <c r="E37" i="7"/>
  <c r="E27" i="7"/>
  <c r="F21" i="9"/>
  <c r="F15" i="9"/>
  <c r="F14" i="9"/>
  <c r="F11" i="9"/>
  <c r="F7" i="9"/>
  <c r="F6" i="9"/>
  <c r="E8" i="9"/>
  <c r="E12" i="9" s="1"/>
  <c r="E41" i="8"/>
  <c r="E35" i="8"/>
  <c r="E26" i="8"/>
  <c r="E23" i="8"/>
  <c r="E19" i="8"/>
  <c r="D41" i="7"/>
  <c r="B27" i="9"/>
  <c r="B28" i="9" s="1"/>
  <c r="D27" i="7"/>
  <c r="D41" i="8"/>
  <c r="D35" i="8"/>
  <c r="D37" i="7"/>
  <c r="D26" i="8"/>
  <c r="D23" i="8"/>
  <c r="D19" i="8"/>
  <c r="D17" i="9"/>
  <c r="D8" i="9"/>
  <c r="D12" i="9" s="1"/>
  <c r="F27" i="7" l="1"/>
  <c r="D19" i="9"/>
  <c r="D6" i="7" s="1"/>
  <c r="D18" i="7" s="1"/>
  <c r="D39" i="7" s="1"/>
  <c r="D42" i="7" s="1"/>
  <c r="E41" i="7" s="1"/>
  <c r="F8" i="9"/>
  <c r="F12" i="9" s="1"/>
  <c r="F17" i="9"/>
  <c r="D43" i="8"/>
  <c r="D45" i="8" s="1"/>
  <c r="D21" i="8"/>
  <c r="E43" i="8"/>
  <c r="E45" i="8" s="1"/>
  <c r="E21" i="8"/>
  <c r="F37" i="7"/>
  <c r="E17" i="9"/>
  <c r="E19" i="9" s="1"/>
  <c r="D22" i="9" l="1"/>
  <c r="D27" i="9" s="1"/>
  <c r="D28" i="9" s="1"/>
  <c r="F19" i="9"/>
  <c r="F22" i="9" s="1"/>
  <c r="F27" i="9" s="1"/>
  <c r="F28" i="9" s="1"/>
  <c r="F6" i="7"/>
  <c r="F18" i="7" s="1"/>
  <c r="F39" i="7" s="1"/>
  <c r="E22" i="9"/>
  <c r="E27" i="9" s="1"/>
  <c r="E28" i="9" s="1"/>
  <c r="E6" i="7"/>
  <c r="E18" i="7" s="1"/>
  <c r="E39" i="7" l="1"/>
  <c r="E42" i="7" l="1"/>
  <c r="F42" i="7" l="1"/>
  <c r="G41" i="7" l="1"/>
  <c r="G42" i="7" s="1"/>
  <c r="K41" i="7"/>
  <c r="K18" i="7"/>
  <c r="K39" i="7" s="1"/>
  <c r="K42" i="7" l="1"/>
  <c r="J18" i="7"/>
  <c r="J39" i="7" s="1"/>
  <c r="J42" i="7" s="1"/>
</calcChain>
</file>

<file path=xl/sharedStrings.xml><?xml version="1.0" encoding="utf-8"?>
<sst xmlns="http://schemas.openxmlformats.org/spreadsheetml/2006/main" count="148" uniqueCount="103">
  <si>
    <t>BW Energy Limited</t>
  </si>
  <si>
    <t>Consolidated Statement of income</t>
  </si>
  <si>
    <t>Q1 2022</t>
  </si>
  <si>
    <t>Q2 2022</t>
  </si>
  <si>
    <t>Q3 2022</t>
  </si>
  <si>
    <t>Q4 2022</t>
  </si>
  <si>
    <t>FY 2022</t>
  </si>
  <si>
    <t>Q1 2023</t>
  </si>
  <si>
    <t>Q2 2023</t>
  </si>
  <si>
    <t>Q3 2023</t>
  </si>
  <si>
    <t>Q4 2023</t>
  </si>
  <si>
    <t>FY 2023</t>
  </si>
  <si>
    <r>
      <t xml:space="preserve">Q1 2024 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</si>
  <si>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t>Q2 2024</t>
  </si>
  <si>
    <t>Q3 2024</t>
  </si>
  <si>
    <t>Q4 2024</t>
  </si>
  <si>
    <t>FY 2024</t>
  </si>
  <si>
    <t>Q1 2025</t>
  </si>
  <si>
    <t>Q2 2025</t>
  </si>
  <si>
    <r>
      <t xml:space="preserve">Total revenues and other income </t>
    </r>
    <r>
      <rPr>
        <vertAlign val="superscript"/>
        <sz val="10"/>
        <rFont val="Calibri"/>
        <family val="2"/>
        <scheme val="minor"/>
      </rPr>
      <t>1</t>
    </r>
  </si>
  <si>
    <t>Operating expenses</t>
  </si>
  <si>
    <r>
      <t xml:space="preserve">Operating profit before depreciation, amortisation and impairment </t>
    </r>
    <r>
      <rPr>
        <b/>
        <vertAlign val="superscript"/>
        <sz val="10"/>
        <rFont val="Calibri"/>
        <family val="2"/>
        <scheme val="minor"/>
      </rPr>
      <t>1</t>
    </r>
  </si>
  <si>
    <t>Depreciation and amortisation</t>
  </si>
  <si>
    <t>Impairment</t>
  </si>
  <si>
    <t>Operating profit/(loss)</t>
  </si>
  <si>
    <t xml:space="preserve">Interest income </t>
  </si>
  <si>
    <t>Interest expense</t>
  </si>
  <si>
    <t>Other financial items</t>
  </si>
  <si>
    <t>Net financial items</t>
  </si>
  <si>
    <t>Profit/(loss) before tax</t>
  </si>
  <si>
    <t>Income tax expense</t>
  </si>
  <si>
    <t xml:space="preserve">Net profit/(loss) for the period </t>
  </si>
  <si>
    <t>Attributable to shareholders of the parent</t>
  </si>
  <si>
    <t>Attributable to non-controlling interests</t>
  </si>
  <si>
    <t>Basic earnings/(loss) per share (USD)</t>
  </si>
  <si>
    <t>Diluted earnings/(loss) per share (USD)</t>
  </si>
  <si>
    <r>
      <rPr>
        <i/>
        <vertAlign val="superscript"/>
        <sz val="9"/>
        <rFont val="Calibri"/>
        <family val="2"/>
        <scheme val="minor"/>
      </rPr>
      <t>1</t>
    </r>
    <r>
      <rPr>
        <i/>
        <sz val="9"/>
        <rFont val="Calibri"/>
        <family val="2"/>
        <scheme val="minor"/>
      </rPr>
      <t xml:space="preserve"> Gain on sale of assets of $0.2 which was previously presented separately below EBITDA  is now grouped together with Total revenues and other income</t>
    </r>
  </si>
  <si>
    <t xml:space="preserve"> </t>
  </si>
  <si>
    <t>Consolidated Statement of Financial position</t>
  </si>
  <si>
    <t>ASSETS</t>
  </si>
  <si>
    <t>Q1 2024</t>
  </si>
  <si>
    <t>Property plant and equipment</t>
  </si>
  <si>
    <t>Intangible assets</t>
  </si>
  <si>
    <t>Right-of-use assets</t>
  </si>
  <si>
    <t>Derivatives</t>
  </si>
  <si>
    <t>Deferred tax assets</t>
  </si>
  <si>
    <t>Other non-current assets</t>
  </si>
  <si>
    <t xml:space="preserve">Total non-current assets </t>
  </si>
  <si>
    <t>Inventories</t>
  </si>
  <si>
    <t>Trade receivables and other current assets</t>
  </si>
  <si>
    <t>Cash and cash equivalents</t>
  </si>
  <si>
    <t>Assets held for sale</t>
  </si>
  <si>
    <t>Total current assets</t>
  </si>
  <si>
    <t>TOTAL ASSETS</t>
  </si>
  <si>
    <t>EQUITY AND LIABILITIES</t>
  </si>
  <si>
    <t>Shareholders' equity</t>
  </si>
  <si>
    <t>Non-controlling interests</t>
  </si>
  <si>
    <t>Total equity</t>
  </si>
  <si>
    <t>Long-term related parties payables</t>
  </si>
  <si>
    <t>Interest-bearing non-current debt</t>
  </si>
  <si>
    <t>Deferred tax liabilities</t>
  </si>
  <si>
    <t>Asset retirement obligations</t>
  </si>
  <si>
    <t>Long-term lease liabilities</t>
  </si>
  <si>
    <t>Other non-current liabilities</t>
  </si>
  <si>
    <t>Total non-current liabilities</t>
  </si>
  <si>
    <t>Interest-bearing short-term debt</t>
  </si>
  <si>
    <t>Trade and other payables</t>
  </si>
  <si>
    <t>Short-term lease liabilities</t>
  </si>
  <si>
    <t>Total current liabilities</t>
  </si>
  <si>
    <t>Total liabilities</t>
  </si>
  <si>
    <t>TOTAL EQUITY AND LIABILITIES</t>
  </si>
  <si>
    <t>Consolidated Statement of cash flows</t>
  </si>
  <si>
    <t>Profit/(loss) before taxes</t>
  </si>
  <si>
    <t>Taxes paid</t>
  </si>
  <si>
    <t xml:space="preserve">Accretion expense </t>
  </si>
  <si>
    <t>Net interest</t>
  </si>
  <si>
    <t xml:space="preserve">Unrealised currency exchange differences </t>
  </si>
  <si>
    <t>Unrealised fair value change on financial instruments</t>
  </si>
  <si>
    <t>Share-based payment expense</t>
  </si>
  <si>
    <t>Loss on debt modification</t>
  </si>
  <si>
    <t>Loss/ (gain) on sale of property, plant and equipment</t>
  </si>
  <si>
    <t>Changes in working capital, other balance sheet items related to operating activities</t>
  </si>
  <si>
    <t>Net cash flow from operating activities</t>
  </si>
  <si>
    <t>Investment in property, plant and equipment and intangible assets</t>
  </si>
  <si>
    <t>Proceeds from disposal of property, plant and equipment</t>
  </si>
  <si>
    <t>Proceeds distributed to JV partners</t>
  </si>
  <si>
    <t>Repayments from JV partners</t>
  </si>
  <si>
    <t>Investment in shares</t>
  </si>
  <si>
    <t>Investment in financial assets</t>
  </si>
  <si>
    <t>Interest received</t>
  </si>
  <si>
    <t>Net cash flow from (used by) investing activities</t>
  </si>
  <si>
    <t>Proceeds from interest-bearing debt</t>
  </si>
  <si>
    <t>Repayment of interest-bearing debt</t>
  </si>
  <si>
    <t>Proceeds from share issue</t>
  </si>
  <si>
    <t>Net transaction costs on issue of shares</t>
  </si>
  <si>
    <t xml:space="preserve">Transaction costs related to loans and borrowings </t>
  </si>
  <si>
    <t>Interest paid</t>
  </si>
  <si>
    <t>Payment of lease liabilities</t>
  </si>
  <si>
    <t>Proceeds from transactions with non-controlling interests</t>
  </si>
  <si>
    <t>Net cash flow from (used by) financing activities</t>
  </si>
  <si>
    <t>Net change in cash and cash equivalents</t>
  </si>
  <si>
    <t>Cash and cash equivalents at beginning of period</t>
  </si>
  <si>
    <t>Cash and cash equivalents at end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</si>
</sst>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_);\(#,##0.0\)"/>
    <numFmt numFmtId="167" formatCode="_-* #,##0.0_-;\-* #,##0.0_-;_-* &quot;-&quot;??_-;_-@_-"/>
    <numFmt numFmtId="168" formatCode="_(* #,##0.0_);_(* \(#,##0.0\);_(* &quot;-&quot;??_);_(@_)"/>
    <numFmt numFmtId="169" formatCode="[$-414]mmm/\ 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A98F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sz val="9"/>
      <color rgb="FFFF0000"/>
      <name val="Arial"/>
      <family val="2"/>
    </font>
    <font>
      <i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i/>
      <sz val="9"/>
      <name val="Calibri"/>
      <family val="2"/>
      <scheme val="minor"/>
    </font>
    <font>
      <i/>
      <vertAlign val="superscript"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169" fontId="5" fillId="0" borderId="0"/>
    <xf numFmtId="43" fontId="5" fillId="0" borderId="0" applyFont="0" applyFill="0" applyBorder="0" applyAlignment="0" applyProtection="0"/>
    <xf numFmtId="169" fontId="5" fillId="0" borderId="0"/>
    <xf numFmtId="169" fontId="7" fillId="0" borderId="0"/>
    <xf numFmtId="169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/>
    <xf numFmtId="169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/>
    <xf numFmtId="0" fontId="2" fillId="0" borderId="0" xfId="0" applyFont="1"/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0" fontId="14" fillId="0" borderId="0" xfId="3" applyFont="1" applyAlignment="1">
      <alignment vertical="center" readingOrder="1"/>
    </xf>
    <xf numFmtId="0" fontId="14" fillId="2" borderId="0" xfId="3" applyFont="1" applyFill="1" applyAlignment="1">
      <alignment vertical="center" readingOrder="1"/>
    </xf>
    <xf numFmtId="0" fontId="15" fillId="0" borderId="1" xfId="3" applyFont="1" applyBorder="1" applyAlignment="1">
      <alignment vertical="center" readingOrder="1"/>
    </xf>
    <xf numFmtId="0" fontId="15" fillId="2" borderId="0" xfId="3" applyFont="1" applyFill="1" applyAlignment="1">
      <alignment vertical="center" readingOrder="1"/>
    </xf>
    <xf numFmtId="168" fontId="14" fillId="0" borderId="0" xfId="3" applyNumberFormat="1" applyFont="1" applyAlignment="1">
      <alignment vertical="center" readingOrder="1"/>
    </xf>
    <xf numFmtId="49" fontId="14" fillId="2" borderId="0" xfId="0" applyNumberFormat="1" applyFont="1" applyFill="1" applyAlignment="1">
      <alignment vertical="center" readingOrder="1"/>
    </xf>
    <xf numFmtId="0" fontId="15" fillId="0" borderId="2" xfId="3" applyFont="1" applyBorder="1" applyAlignment="1">
      <alignment vertical="center" readingOrder="1"/>
    </xf>
    <xf numFmtId="0" fontId="15" fillId="0" borderId="0" xfId="3" applyFont="1" applyAlignment="1">
      <alignment vertical="center" readingOrder="1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5" fillId="0" borderId="0" xfId="0" applyFont="1"/>
    <xf numFmtId="0" fontId="15" fillId="2" borderId="0" xfId="0" applyFont="1" applyFill="1" applyAlignment="1">
      <alignment vertical="center"/>
    </xf>
    <xf numFmtId="49" fontId="14" fillId="2" borderId="0" xfId="2" applyNumberFormat="1" applyFont="1" applyFill="1" applyAlignment="1" applyProtection="1">
      <alignment vertical="center"/>
      <protection locked="0"/>
    </xf>
    <xf numFmtId="49" fontId="15" fillId="0" borderId="1" xfId="2" applyNumberFormat="1" applyFont="1" applyBorder="1" applyAlignment="1" applyProtection="1">
      <alignment vertical="center" wrapText="1"/>
      <protection locked="0"/>
    </xf>
    <xf numFmtId="49" fontId="15" fillId="0" borderId="0" xfId="2" applyNumberFormat="1" applyFont="1" applyAlignment="1" applyProtection="1">
      <alignment vertical="center" wrapText="1"/>
      <protection locked="0"/>
    </xf>
    <xf numFmtId="49" fontId="14" fillId="0" borderId="0" xfId="2" applyNumberFormat="1" applyFont="1" applyAlignment="1" applyProtection="1">
      <alignment vertical="center"/>
      <protection locked="0"/>
    </xf>
    <xf numFmtId="49" fontId="15" fillId="0" borderId="2" xfId="2" applyNumberFormat="1" applyFont="1" applyBorder="1" applyAlignment="1" applyProtection="1">
      <alignment vertical="center" wrapText="1"/>
      <protection locked="0"/>
    </xf>
    <xf numFmtId="49" fontId="15" fillId="2" borderId="1" xfId="2" applyNumberFormat="1" applyFont="1" applyFill="1" applyBorder="1" applyAlignment="1" applyProtection="1">
      <alignment vertical="center"/>
      <protection locked="0"/>
    </xf>
    <xf numFmtId="168" fontId="16" fillId="0" borderId="0" xfId="19" applyNumberFormat="1" applyFont="1" applyFill="1" applyAlignment="1">
      <alignment horizontal="center"/>
    </xf>
    <xf numFmtId="167" fontId="4" fillId="0" borderId="0" xfId="1" applyNumberFormat="1" applyFont="1"/>
    <xf numFmtId="0" fontId="18" fillId="2" borderId="0" xfId="3" applyFont="1" applyFill="1" applyAlignment="1">
      <alignment vertical="center" readingOrder="1"/>
    </xf>
    <xf numFmtId="166" fontId="18" fillId="0" borderId="0" xfId="3" applyNumberFormat="1" applyFont="1" applyAlignment="1">
      <alignment vertical="center" readingOrder="1"/>
    </xf>
    <xf numFmtId="168" fontId="15" fillId="0" borderId="1" xfId="1" applyNumberFormat="1" applyFont="1" applyFill="1" applyBorder="1" applyAlignment="1">
      <alignment vertical="center" readingOrder="1"/>
    </xf>
    <xf numFmtId="43" fontId="14" fillId="0" borderId="0" xfId="3" applyNumberFormat="1" applyFont="1" applyAlignment="1">
      <alignment vertical="center" readingOrder="1"/>
    </xf>
    <xf numFmtId="164" fontId="4" fillId="0" borderId="0" xfId="1" applyFont="1"/>
    <xf numFmtId="0" fontId="14" fillId="2" borderId="0" xfId="3" applyFont="1" applyFill="1" applyAlignment="1">
      <alignment vertical="center"/>
    </xf>
    <xf numFmtId="0" fontId="15" fillId="0" borderId="1" xfId="3" applyFont="1" applyBorder="1" applyAlignment="1">
      <alignment vertical="center"/>
    </xf>
    <xf numFmtId="0" fontId="15" fillId="0" borderId="0" xfId="3" applyFont="1" applyAlignment="1">
      <alignment vertical="center"/>
    </xf>
    <xf numFmtId="0" fontId="15" fillId="0" borderId="2" xfId="3" applyFont="1" applyBorder="1" applyAlignment="1">
      <alignment vertical="center"/>
    </xf>
    <xf numFmtId="166" fontId="17" fillId="2" borderId="0" xfId="3" applyNumberFormat="1" applyFont="1" applyFill="1" applyAlignment="1">
      <alignment horizontal="right" vertical="center"/>
    </xf>
    <xf numFmtId="168" fontId="15" fillId="0" borderId="0" xfId="3" applyNumberFormat="1" applyFont="1" applyAlignment="1">
      <alignment vertical="center" readingOrder="1"/>
    </xf>
    <xf numFmtId="168" fontId="15" fillId="0" borderId="0" xfId="0" applyNumberFormat="1" applyFont="1" applyAlignment="1">
      <alignment vertical="center" readingOrder="1"/>
    </xf>
    <xf numFmtId="168" fontId="15" fillId="0" borderId="1" xfId="3" applyNumberFormat="1" applyFont="1" applyBorder="1" applyAlignment="1">
      <alignment vertical="center" readingOrder="1"/>
    </xf>
    <xf numFmtId="168" fontId="15" fillId="0" borderId="2" xfId="3" applyNumberFormat="1" applyFont="1" applyBorder="1" applyAlignment="1">
      <alignment vertical="center" readingOrder="1"/>
    </xf>
    <xf numFmtId="168" fontId="14" fillId="0" borderId="0" xfId="3" applyNumberFormat="1" applyFont="1" applyAlignment="1">
      <alignment horizontal="right" vertical="center"/>
    </xf>
    <xf numFmtId="168" fontId="15" fillId="0" borderId="1" xfId="1" applyNumberFormat="1" applyFont="1" applyBorder="1" applyAlignment="1">
      <alignment horizontal="right" vertical="center"/>
    </xf>
    <xf numFmtId="168" fontId="15" fillId="0" borderId="0" xfId="1" applyNumberFormat="1" applyFont="1" applyAlignment="1">
      <alignment horizontal="right" vertical="center"/>
    </xf>
    <xf numFmtId="168" fontId="15" fillId="0" borderId="2" xfId="1" applyNumberFormat="1" applyFont="1" applyBorder="1" applyAlignment="1">
      <alignment horizontal="right" vertical="center"/>
    </xf>
    <xf numFmtId="166" fontId="14" fillId="0" borderId="0" xfId="1" applyNumberFormat="1" applyFont="1" applyFill="1" applyAlignment="1">
      <alignment horizontal="right" vertical="center" readingOrder="1"/>
    </xf>
    <xf numFmtId="166" fontId="15" fillId="0" borderId="1" xfId="1" applyNumberFormat="1" applyFont="1" applyFill="1" applyBorder="1" applyAlignment="1">
      <alignment vertical="center" readingOrder="1"/>
    </xf>
    <xf numFmtId="166" fontId="15" fillId="0" borderId="0" xfId="3" applyNumberFormat="1" applyFont="1" applyAlignment="1">
      <alignment vertical="center" readingOrder="1"/>
    </xf>
    <xf numFmtId="166" fontId="15" fillId="0" borderId="0" xfId="0" applyNumberFormat="1" applyFont="1" applyAlignment="1">
      <alignment vertical="center" readingOrder="1"/>
    </xf>
    <xf numFmtId="166" fontId="15" fillId="0" borderId="1" xfId="3" applyNumberFormat="1" applyFont="1" applyBorder="1" applyAlignment="1">
      <alignment vertical="center" readingOrder="1"/>
    </xf>
    <xf numFmtId="166" fontId="15" fillId="0" borderId="2" xfId="3" applyNumberFormat="1" applyFont="1" applyBorder="1" applyAlignment="1">
      <alignment vertical="center" readingOrder="1"/>
    </xf>
    <xf numFmtId="166" fontId="15" fillId="0" borderId="0" xfId="1" applyNumberFormat="1" applyFont="1" applyFill="1" applyAlignment="1">
      <alignment vertical="center" readingOrder="1"/>
    </xf>
    <xf numFmtId="167" fontId="15" fillId="0" borderId="1" xfId="1" applyNumberFormat="1" applyFont="1" applyFill="1" applyBorder="1" applyAlignment="1" applyProtection="1">
      <alignment horizontal="right" vertical="center"/>
      <protection locked="0"/>
    </xf>
    <xf numFmtId="167" fontId="15" fillId="0" borderId="0" xfId="1" applyNumberFormat="1" applyFont="1" applyFill="1" applyAlignment="1" applyProtection="1">
      <alignment vertical="center" wrapText="1"/>
      <protection locked="0"/>
    </xf>
    <xf numFmtId="167" fontId="15" fillId="0" borderId="2" xfId="1" applyNumberFormat="1" applyFont="1" applyFill="1" applyBorder="1" applyAlignment="1" applyProtection="1">
      <alignment horizontal="right" vertical="center"/>
      <protection locked="0"/>
    </xf>
    <xf numFmtId="167" fontId="14" fillId="0" borderId="0" xfId="1" applyNumberFormat="1" applyFont="1" applyFill="1" applyAlignment="1" applyProtection="1">
      <alignment vertical="center"/>
      <protection locked="0"/>
    </xf>
    <xf numFmtId="49" fontId="13" fillId="3" borderId="1" xfId="2" applyNumberFormat="1" applyFont="1" applyFill="1" applyBorder="1" applyAlignment="1" applyProtection="1">
      <alignment vertical="center"/>
      <protection locked="0"/>
    </xf>
    <xf numFmtId="0" fontId="13" fillId="3" borderId="1" xfId="3" applyFont="1" applyFill="1" applyBorder="1" applyAlignment="1">
      <alignment horizontal="right" vertical="center" readingOrder="1"/>
    </xf>
    <xf numFmtId="0" fontId="13" fillId="3" borderId="1" xfId="3" applyFont="1" applyFill="1" applyBorder="1" applyAlignment="1">
      <alignment vertical="center"/>
    </xf>
    <xf numFmtId="0" fontId="13" fillId="3" borderId="1" xfId="3" applyFont="1" applyFill="1" applyBorder="1" applyAlignment="1">
      <alignment horizontal="right" vertical="center" wrapText="1" readingOrder="1"/>
    </xf>
    <xf numFmtId="0" fontId="12" fillId="3" borderId="1" xfId="0" applyFont="1" applyFill="1" applyBorder="1" applyAlignment="1">
      <alignment horizontal="left" vertical="center" readingOrder="1"/>
    </xf>
    <xf numFmtId="0" fontId="20" fillId="0" borderId="0" xfId="0" applyFont="1"/>
    <xf numFmtId="0" fontId="19" fillId="0" borderId="0" xfId="0" applyFont="1" applyAlignment="1">
      <alignment vertical="top"/>
    </xf>
    <xf numFmtId="168" fontId="14" fillId="0" borderId="0" xfId="1" applyNumberFormat="1" applyFont="1" applyAlignment="1">
      <alignment horizontal="right" vertical="center"/>
    </xf>
    <xf numFmtId="168" fontId="21" fillId="2" borderId="0" xfId="0" applyNumberFormat="1" applyFont="1" applyFill="1" applyAlignment="1">
      <alignment vertical="center"/>
    </xf>
    <xf numFmtId="43" fontId="5" fillId="0" borderId="0" xfId="0" applyNumberFormat="1" applyFont="1"/>
    <xf numFmtId="168" fontId="15" fillId="0" borderId="1" xfId="1" applyNumberFormat="1" applyFont="1" applyFill="1" applyBorder="1" applyAlignment="1">
      <alignment horizontal="right" vertical="center"/>
    </xf>
    <xf numFmtId="168" fontId="15" fillId="0" borderId="0" xfId="1" applyNumberFormat="1" applyFont="1" applyFill="1" applyAlignment="1">
      <alignment horizontal="right" vertical="center"/>
    </xf>
    <xf numFmtId="168" fontId="15" fillId="0" borderId="2" xfId="1" applyNumberFormat="1" applyFont="1" applyFill="1" applyBorder="1" applyAlignment="1">
      <alignment horizontal="right" vertical="center"/>
    </xf>
    <xf numFmtId="166" fontId="17" fillId="0" borderId="0" xfId="3" applyNumberFormat="1" applyFont="1" applyAlignment="1">
      <alignment horizontal="right" vertical="center"/>
    </xf>
    <xf numFmtId="168" fontId="14" fillId="0" borderId="0" xfId="1" applyNumberFormat="1" applyFont="1" applyFill="1" applyAlignment="1">
      <alignment horizontal="right" vertical="center"/>
    </xf>
    <xf numFmtId="168" fontId="14" fillId="0" borderId="0" xfId="1" applyNumberFormat="1" applyFont="1" applyFill="1" applyAlignment="1">
      <alignment horizontal="right" vertical="center" readingOrder="1"/>
    </xf>
    <xf numFmtId="168" fontId="15" fillId="0" borderId="0" xfId="1" applyNumberFormat="1" applyFont="1" applyFill="1" applyAlignment="1">
      <alignment vertical="center" readingOrder="1"/>
    </xf>
    <xf numFmtId="164" fontId="14" fillId="0" borderId="0" xfId="1" applyFont="1" applyFill="1" applyAlignment="1">
      <alignment vertical="center" readingOrder="1"/>
    </xf>
    <xf numFmtId="41" fontId="22" fillId="0" borderId="0" xfId="0" applyNumberFormat="1" applyFont="1" applyAlignment="1">
      <alignment vertical="center"/>
    </xf>
    <xf numFmtId="168" fontId="14" fillId="4" borderId="0" xfId="3" applyNumberFormat="1" applyFont="1" applyFill="1" applyAlignment="1">
      <alignment vertical="center" readingOrder="1"/>
    </xf>
    <xf numFmtId="0" fontId="24" fillId="0" borderId="0" xfId="0" applyFont="1"/>
    <xf numFmtId="168" fontId="15" fillId="4" borderId="1" xfId="1" applyNumberFormat="1" applyFont="1" applyFill="1" applyBorder="1" applyAlignment="1">
      <alignment horizontal="right" vertical="center"/>
    </xf>
    <xf numFmtId="168" fontId="15" fillId="4" borderId="0" xfId="1" applyNumberFormat="1" applyFont="1" applyFill="1" applyAlignment="1">
      <alignment horizontal="right" vertical="center"/>
    </xf>
    <xf numFmtId="168" fontId="14" fillId="4" borderId="0" xfId="3" applyNumberFormat="1" applyFont="1" applyFill="1" applyAlignment="1">
      <alignment horizontal="right" vertical="center"/>
    </xf>
    <xf numFmtId="168" fontId="15" fillId="4" borderId="2" xfId="1" applyNumberFormat="1" applyFont="1" applyFill="1" applyBorder="1" applyAlignment="1">
      <alignment horizontal="right" vertical="center"/>
    </xf>
    <xf numFmtId="168" fontId="14" fillId="4" borderId="0" xfId="1" applyNumberFormat="1" applyFont="1" applyFill="1" applyAlignment="1">
      <alignment horizontal="right" vertical="center"/>
    </xf>
    <xf numFmtId="0" fontId="23" fillId="0" borderId="0" xfId="0" applyFont="1"/>
    <xf numFmtId="168" fontId="15" fillId="0" borderId="0" xfId="1" applyNumberFormat="1" applyFont="1" applyBorder="1" applyAlignment="1">
      <alignment horizontal="right" vertical="center"/>
    </xf>
    <xf numFmtId="168" fontId="15" fillId="0" borderId="0" xfId="1" applyNumberFormat="1" applyFont="1" applyFill="1" applyBorder="1" applyAlignment="1">
      <alignment horizontal="right" vertical="center"/>
    </xf>
    <xf numFmtId="0" fontId="25" fillId="2" borderId="0" xfId="3" applyFont="1" applyFill="1" applyAlignment="1">
      <alignment vertical="center"/>
    </xf>
    <xf numFmtId="168" fontId="16" fillId="5" borderId="0" xfId="19" applyNumberFormat="1" applyFont="1" applyFill="1" applyAlignment="1">
      <alignment horizontal="center"/>
    </xf>
    <xf numFmtId="168" fontId="14" fillId="5" borderId="0" xfId="3" applyNumberFormat="1" applyFont="1" applyFill="1" applyAlignment="1">
      <alignment vertical="center" readingOrder="1"/>
    </xf>
    <xf numFmtId="167" fontId="15" fillId="5" borderId="1" xfId="1" applyNumberFormat="1" applyFont="1" applyFill="1" applyBorder="1" applyAlignment="1" applyProtection="1">
      <alignment horizontal="right" vertical="center"/>
      <protection locked="0"/>
    </xf>
    <xf numFmtId="167" fontId="15" fillId="5" borderId="0" xfId="1" applyNumberFormat="1" applyFont="1" applyFill="1" applyAlignment="1" applyProtection="1">
      <alignment vertical="center" wrapText="1"/>
      <protection locked="0"/>
    </xf>
    <xf numFmtId="166" fontId="15" fillId="5" borderId="1" xfId="3" applyNumberFormat="1" applyFont="1" applyFill="1" applyBorder="1" applyAlignment="1">
      <alignment vertical="center" readingOrder="1"/>
    </xf>
    <xf numFmtId="166" fontId="15" fillId="5" borderId="0" xfId="3" applyNumberFormat="1" applyFont="1" applyFill="1" applyAlignment="1">
      <alignment vertical="center" readingOrder="1"/>
    </xf>
    <xf numFmtId="167" fontId="15" fillId="5" borderId="2" xfId="1" applyNumberFormat="1" applyFont="1" applyFill="1" applyBorder="1" applyAlignment="1" applyProtection="1">
      <alignment horizontal="right" vertical="center"/>
      <protection locked="0"/>
    </xf>
    <xf numFmtId="167" fontId="14" fillId="5" borderId="0" xfId="1" applyNumberFormat="1" applyFont="1" applyFill="1" applyAlignment="1" applyProtection="1">
      <alignment vertical="center"/>
      <protection locked="0"/>
    </xf>
    <xf numFmtId="168" fontId="15" fillId="5" borderId="1" xfId="3" applyNumberFormat="1" applyFont="1" applyFill="1" applyBorder="1" applyAlignment="1">
      <alignment vertical="center" readingOrder="1"/>
    </xf>
    <xf numFmtId="166" fontId="14" fillId="5" borderId="0" xfId="1" applyNumberFormat="1" applyFont="1" applyFill="1" applyAlignment="1">
      <alignment horizontal="right" vertical="center" readingOrder="1"/>
    </xf>
    <xf numFmtId="166" fontId="15" fillId="5" borderId="1" xfId="1" applyNumberFormat="1" applyFont="1" applyFill="1" applyBorder="1" applyAlignment="1">
      <alignment vertical="center" readingOrder="1"/>
    </xf>
    <xf numFmtId="166" fontId="15" fillId="5" borderId="0" xfId="0" applyNumberFormat="1" applyFont="1" applyFill="1" applyAlignment="1">
      <alignment vertical="center" readingOrder="1"/>
    </xf>
    <xf numFmtId="166" fontId="15" fillId="5" borderId="2" xfId="3" applyNumberFormat="1" applyFont="1" applyFill="1" applyBorder="1" applyAlignment="1">
      <alignment vertical="center" readingOrder="1"/>
    </xf>
    <xf numFmtId="166" fontId="15" fillId="5" borderId="0" xfId="1" applyNumberFormat="1" applyFont="1" applyFill="1" applyAlignment="1">
      <alignment vertical="center" readingOrder="1"/>
    </xf>
    <xf numFmtId="166" fontId="18" fillId="5" borderId="0" xfId="3" applyNumberFormat="1" applyFont="1" applyFill="1" applyAlignment="1">
      <alignment vertical="center" readingOrder="1"/>
    </xf>
    <xf numFmtId="43" fontId="14" fillId="5" borderId="0" xfId="3" applyNumberFormat="1" applyFont="1" applyFill="1" applyAlignment="1">
      <alignment vertical="center" readingOrder="1"/>
    </xf>
    <xf numFmtId="168" fontId="14" fillId="5" borderId="0" xfId="1" applyNumberFormat="1" applyFont="1" applyFill="1" applyAlignment="1">
      <alignment horizontal="right" vertical="center" readingOrder="1"/>
    </xf>
    <xf numFmtId="168" fontId="15" fillId="5" borderId="1" xfId="1" applyNumberFormat="1" applyFont="1" applyFill="1" applyBorder="1" applyAlignment="1">
      <alignment vertical="center" readingOrder="1"/>
    </xf>
    <xf numFmtId="168" fontId="15" fillId="5" borderId="0" xfId="3" applyNumberFormat="1" applyFont="1" applyFill="1" applyAlignment="1">
      <alignment vertical="center" readingOrder="1"/>
    </xf>
    <xf numFmtId="168" fontId="15" fillId="5" borderId="0" xfId="0" applyNumberFormat="1" applyFont="1" applyFill="1" applyAlignment="1">
      <alignment vertical="center" readingOrder="1"/>
    </xf>
    <xf numFmtId="168" fontId="15" fillId="5" borderId="2" xfId="3" applyNumberFormat="1" applyFont="1" applyFill="1" applyBorder="1" applyAlignment="1">
      <alignment vertical="center" readingOrder="1"/>
    </xf>
    <xf numFmtId="168" fontId="15" fillId="5" borderId="0" xfId="1" applyNumberFormat="1" applyFont="1" applyFill="1" applyAlignment="1">
      <alignment vertical="center" readingOrder="1"/>
    </xf>
    <xf numFmtId="164" fontId="14" fillId="5" borderId="0" xfId="1" applyFont="1" applyFill="1" applyAlignment="1">
      <alignment vertical="center" readingOrder="1"/>
    </xf>
    <xf numFmtId="0" fontId="29" fillId="0" borderId="0" xfId="0" applyFont="1"/>
  </cellXfs>
  <cellStyles count="102">
    <cellStyle name="Comma" xfId="1" builtinId="3"/>
    <cellStyle name="Comma 2" xfId="16" xr:uid="{00000000-0005-0000-0000-000001000000}"/>
    <cellStyle name="Comma 2 2" xfId="22" xr:uid="{00000000-0005-0000-0000-000002000000}"/>
    <cellStyle name="Comma 2 3" xfId="101" xr:uid="{00000000-0005-0000-0000-000003000000}"/>
    <cellStyle name="Comma 3" xfId="8" xr:uid="{00000000-0005-0000-0000-000004000000}"/>
    <cellStyle name="Comma 3 2" xfId="21" xr:uid="{00000000-0005-0000-0000-000005000000}"/>
    <cellStyle name="Comma 3 3" xfId="100" xr:uid="{00000000-0005-0000-0000-000006000000}"/>
    <cellStyle name="Comma 4" xfId="6" xr:uid="{00000000-0005-0000-0000-000007000000}"/>
    <cellStyle name="Comma 4 2" xfId="20" xr:uid="{00000000-0005-0000-0000-000008000000}"/>
    <cellStyle name="Comma 4 3" xfId="99" xr:uid="{00000000-0005-0000-0000-000009000000}"/>
    <cellStyle name="Comma 5" xfId="19" xr:uid="{00000000-0005-0000-0000-00000A000000}"/>
    <cellStyle name="Comma 5 2" xfId="23" xr:uid="{00000000-0005-0000-0000-00000B000000}"/>
    <cellStyle name="Comma 6" xfId="98" xr:uid="{00000000-0005-0000-0000-00000C000000}"/>
    <cellStyle name="Followed Hyperlink" xfId="57" builtinId="9" hidden="1"/>
    <cellStyle name="Followed Hyperlink" xfId="55" builtinId="9" hidden="1"/>
    <cellStyle name="Followed Hyperlink" xfId="59" builtinId="9" hidden="1"/>
    <cellStyle name="Followed Hyperlink" xfId="79" builtinId="9" hidden="1"/>
    <cellStyle name="Followed Hyperlink" xfId="91" builtinId="9" hidden="1"/>
    <cellStyle name="Followed Hyperlink" xfId="4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51" builtinId="9" hidden="1"/>
    <cellStyle name="Followed Hyperlink" xfId="31" builtinId="9" hidden="1"/>
    <cellStyle name="Followed Hyperlink" xfId="33" builtinId="9" hidden="1"/>
    <cellStyle name="Followed Hyperlink" xfId="77" builtinId="9" hidden="1"/>
    <cellStyle name="Followed Hyperlink" xfId="69" builtinId="9" hidden="1"/>
    <cellStyle name="Followed Hyperlink" xfId="61" builtinId="9" hidden="1"/>
    <cellStyle name="Followed Hyperlink" xfId="97" builtinId="9" hidden="1"/>
    <cellStyle name="Followed Hyperlink" xfId="95" builtinId="9" hidden="1"/>
    <cellStyle name="Followed Hyperlink" xfId="93" builtinId="9" hidden="1"/>
    <cellStyle name="Followed Hyperlink" xfId="49" builtinId="9" hidden="1"/>
    <cellStyle name="Followed Hyperlink" xfId="47" builtinId="9" hidden="1"/>
    <cellStyle name="Followed Hyperlink" xfId="35" builtinId="9" hidden="1"/>
    <cellStyle name="Followed Hyperlink" xfId="81" builtinId="9" hidden="1"/>
    <cellStyle name="Followed Hyperlink" xfId="67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83" builtinId="9" hidden="1"/>
    <cellStyle name="Followed Hyperlink" xfId="89" builtinId="9" hidden="1"/>
    <cellStyle name="Followed Hyperlink" xfId="63" builtinId="9" hidden="1"/>
    <cellStyle name="Followed Hyperlink" xfId="65" builtinId="9" hidden="1"/>
    <cellStyle name="Followed Hyperlink" xfId="87" builtinId="9" hidden="1"/>
    <cellStyle name="Followed Hyperlink" xfId="43" builtinId="9" hidden="1"/>
    <cellStyle name="Followed Hyperlink" xfId="53" builtinId="9" hidden="1"/>
    <cellStyle name="Followed Hyperlink" xfId="85" builtinId="9" hidden="1"/>
    <cellStyle name="Followed Hyperlink" xfId="29" builtinId="9" hidden="1"/>
    <cellStyle name="Followed Hyperlink" xfId="25" builtinId="9" hidden="1"/>
    <cellStyle name="Followed Hyperlink" xfId="27" builtinId="9" hidden="1"/>
    <cellStyle name="Hyperlink" xfId="62" builtinId="8" hidden="1"/>
    <cellStyle name="Hyperlink" xfId="66" builtinId="8" hidden="1"/>
    <cellStyle name="Hyperlink" xfId="28" builtinId="8" hidden="1"/>
    <cellStyle name="Hyperlink" xfId="30" builtinId="8" hidden="1"/>
    <cellStyle name="Hyperlink" xfId="32" builtinId="8" hidden="1"/>
    <cellStyle name="Hyperlink" xfId="44" builtinId="8" hidden="1"/>
    <cellStyle name="Hyperlink" xfId="46" builtinId="8" hidden="1"/>
    <cellStyle name="Hyperlink" xfId="58" builtinId="8" hidden="1"/>
    <cellStyle name="Hyperlink" xfId="76" builtinId="8" hidden="1"/>
    <cellStyle name="Hyperlink" xfId="80" builtinId="8" hidden="1"/>
    <cellStyle name="Hyperlink" xfId="54" builtinId="8" hidden="1"/>
    <cellStyle name="Hyperlink" xfId="36" builtinId="8" hidden="1"/>
    <cellStyle name="Hyperlink" xfId="40" builtinId="8" hidden="1"/>
    <cellStyle name="Hyperlink" xfId="42" builtinId="8" hidden="1"/>
    <cellStyle name="Hyperlink" xfId="70" builtinId="8" hidden="1"/>
    <cellStyle name="Hyperlink" xfId="96" builtinId="8" hidden="1"/>
    <cellStyle name="Hyperlink" xfId="94" builtinId="8" hidden="1"/>
    <cellStyle name="Hyperlink" xfId="48" builtinId="8" hidden="1"/>
    <cellStyle name="Hyperlink" xfId="78" builtinId="8" hidden="1"/>
    <cellStyle name="Hyperlink" xfId="24" builtinId="8" hidden="1"/>
    <cellStyle name="Hyperlink" xfId="26" builtinId="8" hidden="1"/>
    <cellStyle name="Hyperlink" xfId="38" builtinId="8" hidden="1"/>
    <cellStyle name="Hyperlink" xfId="60" builtinId="8" hidden="1"/>
    <cellStyle name="Hyperlink" xfId="64" builtinId="8" hidden="1"/>
    <cellStyle name="Hyperlink" xfId="34" builtinId="8" hidden="1"/>
    <cellStyle name="Hyperlink" xfId="84" builtinId="8" hidden="1"/>
    <cellStyle name="Hyperlink" xfId="82" builtinId="8" hidden="1"/>
    <cellStyle name="Hyperlink" xfId="50" builtinId="8" hidden="1"/>
    <cellStyle name="Hyperlink" xfId="68" builtinId="8" hidden="1"/>
    <cellStyle name="Hyperlink" xfId="72" builtinId="8" hidden="1"/>
    <cellStyle name="Hyperlink" xfId="74" builtinId="8" hidden="1"/>
    <cellStyle name="Hyperlink" xfId="88" builtinId="8" hidden="1"/>
    <cellStyle name="Hyperlink" xfId="86" builtinId="8" hidden="1"/>
    <cellStyle name="Hyperlink" xfId="90" builtinId="8" hidden="1"/>
    <cellStyle name="Hyperlink" xfId="92" builtinId="8" hidden="1"/>
    <cellStyle name="Hyperlink" xfId="56" builtinId="8" hidden="1"/>
    <cellStyle name="Hyperlink" xfId="52" builtinId="8" hidden="1"/>
    <cellStyle name="Normal" xfId="0" builtinId="0"/>
    <cellStyle name="Normal 14 10" xfId="18" xr:uid="{00000000-0005-0000-0000-000058000000}"/>
    <cellStyle name="Normal 2" xfId="4" xr:uid="{00000000-0005-0000-0000-000059000000}"/>
    <cellStyle name="Normal 2 2" xfId="14" xr:uid="{00000000-0005-0000-0000-00005A000000}"/>
    <cellStyle name="Normal 2 3" xfId="9" xr:uid="{00000000-0005-0000-0000-00005B000000}"/>
    <cellStyle name="Normal 3" xfId="10" xr:uid="{00000000-0005-0000-0000-00005C000000}"/>
    <cellStyle name="Normal 4" xfId="5" xr:uid="{00000000-0005-0000-0000-00005D000000}"/>
    <cellStyle name="Normal 4 2" xfId="15" xr:uid="{00000000-0005-0000-0000-00005E000000}"/>
    <cellStyle name="Normal 5" xfId="7" xr:uid="{00000000-0005-0000-0000-00005F000000}"/>
    <cellStyle name="Normal 8" xfId="11" xr:uid="{00000000-0005-0000-0000-000060000000}"/>
    <cellStyle name="Normal_Kopi av 2006 02 08 Regnskap konsern 2005Eng" xfId="2" xr:uid="{00000000-0005-0000-0000-000061000000}"/>
    <cellStyle name="Normal_Notemal" xfId="3" xr:uid="{00000000-0005-0000-0000-000062000000}"/>
    <cellStyle name="Percent 2" xfId="13" xr:uid="{00000000-0005-0000-0000-000064000000}"/>
    <cellStyle name="Percent 3" xfId="17" xr:uid="{00000000-0005-0000-0000-000065000000}"/>
    <cellStyle name="Percent 4" xfId="12" xr:uid="{00000000-0005-0000-0000-000066000000}"/>
  </cellStyles>
  <dxfs count="0"/>
  <tableStyles count="0" defaultTableStyle="TableStyleMedium2" defaultPivotStyle="PivotStyleLight16"/>
  <colors>
    <mruColors>
      <color rgb="FF001E61"/>
      <color rgb="FF92CDDC"/>
      <color rgb="FFFF66FF"/>
      <color rgb="FF00A98F"/>
      <color rgb="FFF8A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  <pageSetUpPr fitToPage="1"/>
  </sheetPr>
  <dimension ref="A1:R33"/>
  <sheetViews>
    <sheetView showGridLines="0" tabSelected="1" topLeftCell="A8" zoomScale="130" zoomScaleNormal="130" zoomScalePageLayoutView="120" workbookViewId="0">
      <selection activeCell="A11" sqref="A11"/>
    </sheetView>
  </sheetViews>
  <sheetFormatPr defaultColWidth="8.6640625" defaultRowHeight="11.4" x14ac:dyDescent="0.2"/>
  <cols>
    <col min="1" max="1" width="55.109375" style="1" bestFit="1" customWidth="1"/>
    <col min="2" max="10" width="8.6640625" style="1" customWidth="1"/>
    <col min="11" max="13" width="8.6640625" style="24" customWidth="1"/>
    <col min="14" max="14" width="8.6640625" style="1" customWidth="1"/>
    <col min="15" max="15" width="8.6640625" style="59" customWidth="1"/>
    <col min="16" max="17" width="8.6640625" style="1" customWidth="1"/>
    <col min="18" max="232" width="8.6640625" style="1"/>
    <col min="233" max="233" width="41.33203125" style="1" customWidth="1"/>
    <col min="234" max="234" width="5.44140625" style="1" customWidth="1"/>
    <col min="235" max="237" width="9.33203125" style="1" customWidth="1"/>
    <col min="238" max="240" width="8.6640625" style="1"/>
    <col min="241" max="241" width="0" style="1" hidden="1" customWidth="1"/>
    <col min="242" max="488" width="8.6640625" style="1"/>
    <col min="489" max="489" width="41.33203125" style="1" customWidth="1"/>
    <col min="490" max="490" width="5.44140625" style="1" customWidth="1"/>
    <col min="491" max="493" width="9.33203125" style="1" customWidth="1"/>
    <col min="494" max="496" width="8.6640625" style="1"/>
    <col min="497" max="497" width="0" style="1" hidden="1" customWidth="1"/>
    <col min="498" max="744" width="8.6640625" style="1"/>
    <col min="745" max="745" width="41.33203125" style="1" customWidth="1"/>
    <col min="746" max="746" width="5.44140625" style="1" customWidth="1"/>
    <col min="747" max="749" width="9.33203125" style="1" customWidth="1"/>
    <col min="750" max="752" width="8.6640625" style="1"/>
    <col min="753" max="753" width="0" style="1" hidden="1" customWidth="1"/>
    <col min="754" max="1000" width="8.6640625" style="1"/>
    <col min="1001" max="1001" width="41.33203125" style="1" customWidth="1"/>
    <col min="1002" max="1002" width="5.44140625" style="1" customWidth="1"/>
    <col min="1003" max="1005" width="9.33203125" style="1" customWidth="1"/>
    <col min="1006" max="1008" width="8.6640625" style="1"/>
    <col min="1009" max="1009" width="0" style="1" hidden="1" customWidth="1"/>
    <col min="1010" max="1256" width="8.6640625" style="1"/>
    <col min="1257" max="1257" width="41.33203125" style="1" customWidth="1"/>
    <col min="1258" max="1258" width="5.44140625" style="1" customWidth="1"/>
    <col min="1259" max="1261" width="9.33203125" style="1" customWidth="1"/>
    <col min="1262" max="1264" width="8.6640625" style="1"/>
    <col min="1265" max="1265" width="0" style="1" hidden="1" customWidth="1"/>
    <col min="1266" max="1512" width="8.6640625" style="1"/>
    <col min="1513" max="1513" width="41.33203125" style="1" customWidth="1"/>
    <col min="1514" max="1514" width="5.44140625" style="1" customWidth="1"/>
    <col min="1515" max="1517" width="9.33203125" style="1" customWidth="1"/>
    <col min="1518" max="1520" width="8.6640625" style="1"/>
    <col min="1521" max="1521" width="0" style="1" hidden="1" customWidth="1"/>
    <col min="1522" max="1768" width="8.6640625" style="1"/>
    <col min="1769" max="1769" width="41.33203125" style="1" customWidth="1"/>
    <col min="1770" max="1770" width="5.44140625" style="1" customWidth="1"/>
    <col min="1771" max="1773" width="9.33203125" style="1" customWidth="1"/>
    <col min="1774" max="1776" width="8.6640625" style="1"/>
    <col min="1777" max="1777" width="0" style="1" hidden="1" customWidth="1"/>
    <col min="1778" max="2024" width="8.6640625" style="1"/>
    <col min="2025" max="2025" width="41.33203125" style="1" customWidth="1"/>
    <col min="2026" max="2026" width="5.44140625" style="1" customWidth="1"/>
    <col min="2027" max="2029" width="9.33203125" style="1" customWidth="1"/>
    <col min="2030" max="2032" width="8.6640625" style="1"/>
    <col min="2033" max="2033" width="0" style="1" hidden="1" customWidth="1"/>
    <col min="2034" max="2280" width="8.6640625" style="1"/>
    <col min="2281" max="2281" width="41.33203125" style="1" customWidth="1"/>
    <col min="2282" max="2282" width="5.44140625" style="1" customWidth="1"/>
    <col min="2283" max="2285" width="9.33203125" style="1" customWidth="1"/>
    <col min="2286" max="2288" width="8.6640625" style="1"/>
    <col min="2289" max="2289" width="0" style="1" hidden="1" customWidth="1"/>
    <col min="2290" max="2536" width="8.6640625" style="1"/>
    <col min="2537" max="2537" width="41.33203125" style="1" customWidth="1"/>
    <col min="2538" max="2538" width="5.44140625" style="1" customWidth="1"/>
    <col min="2539" max="2541" width="9.33203125" style="1" customWidth="1"/>
    <col min="2542" max="2544" width="8.6640625" style="1"/>
    <col min="2545" max="2545" width="0" style="1" hidden="1" customWidth="1"/>
    <col min="2546" max="2792" width="8.6640625" style="1"/>
    <col min="2793" max="2793" width="41.33203125" style="1" customWidth="1"/>
    <col min="2794" max="2794" width="5.44140625" style="1" customWidth="1"/>
    <col min="2795" max="2797" width="9.33203125" style="1" customWidth="1"/>
    <col min="2798" max="2800" width="8.6640625" style="1"/>
    <col min="2801" max="2801" width="0" style="1" hidden="1" customWidth="1"/>
    <col min="2802" max="3048" width="8.6640625" style="1"/>
    <col min="3049" max="3049" width="41.33203125" style="1" customWidth="1"/>
    <col min="3050" max="3050" width="5.44140625" style="1" customWidth="1"/>
    <col min="3051" max="3053" width="9.33203125" style="1" customWidth="1"/>
    <col min="3054" max="3056" width="8.6640625" style="1"/>
    <col min="3057" max="3057" width="0" style="1" hidden="1" customWidth="1"/>
    <col min="3058" max="3304" width="8.6640625" style="1"/>
    <col min="3305" max="3305" width="41.33203125" style="1" customWidth="1"/>
    <col min="3306" max="3306" width="5.44140625" style="1" customWidth="1"/>
    <col min="3307" max="3309" width="9.33203125" style="1" customWidth="1"/>
    <col min="3310" max="3312" width="8.6640625" style="1"/>
    <col min="3313" max="3313" width="0" style="1" hidden="1" customWidth="1"/>
    <col min="3314" max="3560" width="8.6640625" style="1"/>
    <col min="3561" max="3561" width="41.33203125" style="1" customWidth="1"/>
    <col min="3562" max="3562" width="5.44140625" style="1" customWidth="1"/>
    <col min="3563" max="3565" width="9.33203125" style="1" customWidth="1"/>
    <col min="3566" max="3568" width="8.6640625" style="1"/>
    <col min="3569" max="3569" width="0" style="1" hidden="1" customWidth="1"/>
    <col min="3570" max="3816" width="8.6640625" style="1"/>
    <col min="3817" max="3817" width="41.33203125" style="1" customWidth="1"/>
    <col min="3818" max="3818" width="5.44140625" style="1" customWidth="1"/>
    <col min="3819" max="3821" width="9.33203125" style="1" customWidth="1"/>
    <col min="3822" max="3824" width="8.6640625" style="1"/>
    <col min="3825" max="3825" width="0" style="1" hidden="1" customWidth="1"/>
    <col min="3826" max="4072" width="8.6640625" style="1"/>
    <col min="4073" max="4073" width="41.33203125" style="1" customWidth="1"/>
    <col min="4074" max="4074" width="5.44140625" style="1" customWidth="1"/>
    <col min="4075" max="4077" width="9.33203125" style="1" customWidth="1"/>
    <col min="4078" max="4080" width="8.6640625" style="1"/>
    <col min="4081" max="4081" width="0" style="1" hidden="1" customWidth="1"/>
    <col min="4082" max="4328" width="8.6640625" style="1"/>
    <col min="4329" max="4329" width="41.33203125" style="1" customWidth="1"/>
    <col min="4330" max="4330" width="5.44140625" style="1" customWidth="1"/>
    <col min="4331" max="4333" width="9.33203125" style="1" customWidth="1"/>
    <col min="4334" max="4336" width="8.6640625" style="1"/>
    <col min="4337" max="4337" width="0" style="1" hidden="1" customWidth="1"/>
    <col min="4338" max="4584" width="8.6640625" style="1"/>
    <col min="4585" max="4585" width="41.33203125" style="1" customWidth="1"/>
    <col min="4586" max="4586" width="5.44140625" style="1" customWidth="1"/>
    <col min="4587" max="4589" width="9.33203125" style="1" customWidth="1"/>
    <col min="4590" max="4592" width="8.6640625" style="1"/>
    <col min="4593" max="4593" width="0" style="1" hidden="1" customWidth="1"/>
    <col min="4594" max="4840" width="8.6640625" style="1"/>
    <col min="4841" max="4841" width="41.33203125" style="1" customWidth="1"/>
    <col min="4842" max="4842" width="5.44140625" style="1" customWidth="1"/>
    <col min="4843" max="4845" width="9.33203125" style="1" customWidth="1"/>
    <col min="4846" max="4848" width="8.6640625" style="1"/>
    <col min="4849" max="4849" width="0" style="1" hidden="1" customWidth="1"/>
    <col min="4850" max="5096" width="8.6640625" style="1"/>
    <col min="5097" max="5097" width="41.33203125" style="1" customWidth="1"/>
    <col min="5098" max="5098" width="5.44140625" style="1" customWidth="1"/>
    <col min="5099" max="5101" width="9.33203125" style="1" customWidth="1"/>
    <col min="5102" max="5104" width="8.6640625" style="1"/>
    <col min="5105" max="5105" width="0" style="1" hidden="1" customWidth="1"/>
    <col min="5106" max="5352" width="8.6640625" style="1"/>
    <col min="5353" max="5353" width="41.33203125" style="1" customWidth="1"/>
    <col min="5354" max="5354" width="5.44140625" style="1" customWidth="1"/>
    <col min="5355" max="5357" width="9.33203125" style="1" customWidth="1"/>
    <col min="5358" max="5360" width="8.6640625" style="1"/>
    <col min="5361" max="5361" width="0" style="1" hidden="1" customWidth="1"/>
    <col min="5362" max="5608" width="8.6640625" style="1"/>
    <col min="5609" max="5609" width="41.33203125" style="1" customWidth="1"/>
    <col min="5610" max="5610" width="5.44140625" style="1" customWidth="1"/>
    <col min="5611" max="5613" width="9.33203125" style="1" customWidth="1"/>
    <col min="5614" max="5616" width="8.6640625" style="1"/>
    <col min="5617" max="5617" width="0" style="1" hidden="1" customWidth="1"/>
    <col min="5618" max="5864" width="8.6640625" style="1"/>
    <col min="5865" max="5865" width="41.33203125" style="1" customWidth="1"/>
    <col min="5866" max="5866" width="5.44140625" style="1" customWidth="1"/>
    <col min="5867" max="5869" width="9.33203125" style="1" customWidth="1"/>
    <col min="5870" max="5872" width="8.6640625" style="1"/>
    <col min="5873" max="5873" width="0" style="1" hidden="1" customWidth="1"/>
    <col min="5874" max="6120" width="8.6640625" style="1"/>
    <col min="6121" max="6121" width="41.33203125" style="1" customWidth="1"/>
    <col min="6122" max="6122" width="5.44140625" style="1" customWidth="1"/>
    <col min="6123" max="6125" width="9.33203125" style="1" customWidth="1"/>
    <col min="6126" max="6128" width="8.6640625" style="1"/>
    <col min="6129" max="6129" width="0" style="1" hidden="1" customWidth="1"/>
    <col min="6130" max="6376" width="8.6640625" style="1"/>
    <col min="6377" max="6377" width="41.33203125" style="1" customWidth="1"/>
    <col min="6378" max="6378" width="5.44140625" style="1" customWidth="1"/>
    <col min="6379" max="6381" width="9.33203125" style="1" customWidth="1"/>
    <col min="6382" max="6384" width="8.6640625" style="1"/>
    <col min="6385" max="6385" width="0" style="1" hidden="1" customWidth="1"/>
    <col min="6386" max="6632" width="8.6640625" style="1"/>
    <col min="6633" max="6633" width="41.33203125" style="1" customWidth="1"/>
    <col min="6634" max="6634" width="5.44140625" style="1" customWidth="1"/>
    <col min="6635" max="6637" width="9.33203125" style="1" customWidth="1"/>
    <col min="6638" max="6640" width="8.6640625" style="1"/>
    <col min="6641" max="6641" width="0" style="1" hidden="1" customWidth="1"/>
    <col min="6642" max="6888" width="8.6640625" style="1"/>
    <col min="6889" max="6889" width="41.33203125" style="1" customWidth="1"/>
    <col min="6890" max="6890" width="5.44140625" style="1" customWidth="1"/>
    <col min="6891" max="6893" width="9.33203125" style="1" customWidth="1"/>
    <col min="6894" max="6896" width="8.6640625" style="1"/>
    <col min="6897" max="6897" width="0" style="1" hidden="1" customWidth="1"/>
    <col min="6898" max="7144" width="8.6640625" style="1"/>
    <col min="7145" max="7145" width="41.33203125" style="1" customWidth="1"/>
    <col min="7146" max="7146" width="5.44140625" style="1" customWidth="1"/>
    <col min="7147" max="7149" width="9.33203125" style="1" customWidth="1"/>
    <col min="7150" max="7152" width="8.6640625" style="1"/>
    <col min="7153" max="7153" width="0" style="1" hidden="1" customWidth="1"/>
    <col min="7154" max="7400" width="8.6640625" style="1"/>
    <col min="7401" max="7401" width="41.33203125" style="1" customWidth="1"/>
    <col min="7402" max="7402" width="5.44140625" style="1" customWidth="1"/>
    <col min="7403" max="7405" width="9.33203125" style="1" customWidth="1"/>
    <col min="7406" max="7408" width="8.6640625" style="1"/>
    <col min="7409" max="7409" width="0" style="1" hidden="1" customWidth="1"/>
    <col min="7410" max="7656" width="8.6640625" style="1"/>
    <col min="7657" max="7657" width="41.33203125" style="1" customWidth="1"/>
    <col min="7658" max="7658" width="5.44140625" style="1" customWidth="1"/>
    <col min="7659" max="7661" width="9.33203125" style="1" customWidth="1"/>
    <col min="7662" max="7664" width="8.6640625" style="1"/>
    <col min="7665" max="7665" width="0" style="1" hidden="1" customWidth="1"/>
    <col min="7666" max="7912" width="8.6640625" style="1"/>
    <col min="7913" max="7913" width="41.33203125" style="1" customWidth="1"/>
    <col min="7914" max="7914" width="5.44140625" style="1" customWidth="1"/>
    <col min="7915" max="7917" width="9.33203125" style="1" customWidth="1"/>
    <col min="7918" max="7920" width="8.6640625" style="1"/>
    <col min="7921" max="7921" width="0" style="1" hidden="1" customWidth="1"/>
    <col min="7922" max="8168" width="8.6640625" style="1"/>
    <col min="8169" max="8169" width="41.33203125" style="1" customWidth="1"/>
    <col min="8170" max="8170" width="5.44140625" style="1" customWidth="1"/>
    <col min="8171" max="8173" width="9.33203125" style="1" customWidth="1"/>
    <col min="8174" max="8176" width="8.6640625" style="1"/>
    <col min="8177" max="8177" width="0" style="1" hidden="1" customWidth="1"/>
    <col min="8178" max="8424" width="8.6640625" style="1"/>
    <col min="8425" max="8425" width="41.33203125" style="1" customWidth="1"/>
    <col min="8426" max="8426" width="5.44140625" style="1" customWidth="1"/>
    <col min="8427" max="8429" width="9.33203125" style="1" customWidth="1"/>
    <col min="8430" max="8432" width="8.6640625" style="1"/>
    <col min="8433" max="8433" width="0" style="1" hidden="1" customWidth="1"/>
    <col min="8434" max="8680" width="8.6640625" style="1"/>
    <col min="8681" max="8681" width="41.33203125" style="1" customWidth="1"/>
    <col min="8682" max="8682" width="5.44140625" style="1" customWidth="1"/>
    <col min="8683" max="8685" width="9.33203125" style="1" customWidth="1"/>
    <col min="8686" max="8688" width="8.6640625" style="1"/>
    <col min="8689" max="8689" width="0" style="1" hidden="1" customWidth="1"/>
    <col min="8690" max="8936" width="8.6640625" style="1"/>
    <col min="8937" max="8937" width="41.33203125" style="1" customWidth="1"/>
    <col min="8938" max="8938" width="5.44140625" style="1" customWidth="1"/>
    <col min="8939" max="8941" width="9.33203125" style="1" customWidth="1"/>
    <col min="8942" max="8944" width="8.6640625" style="1"/>
    <col min="8945" max="8945" width="0" style="1" hidden="1" customWidth="1"/>
    <col min="8946" max="9192" width="8.6640625" style="1"/>
    <col min="9193" max="9193" width="41.33203125" style="1" customWidth="1"/>
    <col min="9194" max="9194" width="5.44140625" style="1" customWidth="1"/>
    <col min="9195" max="9197" width="9.33203125" style="1" customWidth="1"/>
    <col min="9198" max="9200" width="8.6640625" style="1"/>
    <col min="9201" max="9201" width="0" style="1" hidden="1" customWidth="1"/>
    <col min="9202" max="9448" width="8.6640625" style="1"/>
    <col min="9449" max="9449" width="41.33203125" style="1" customWidth="1"/>
    <col min="9450" max="9450" width="5.44140625" style="1" customWidth="1"/>
    <col min="9451" max="9453" width="9.33203125" style="1" customWidth="1"/>
    <col min="9454" max="9456" width="8.6640625" style="1"/>
    <col min="9457" max="9457" width="0" style="1" hidden="1" customWidth="1"/>
    <col min="9458" max="9704" width="8.6640625" style="1"/>
    <col min="9705" max="9705" width="41.33203125" style="1" customWidth="1"/>
    <col min="9706" max="9706" width="5.44140625" style="1" customWidth="1"/>
    <col min="9707" max="9709" width="9.33203125" style="1" customWidth="1"/>
    <col min="9710" max="9712" width="8.6640625" style="1"/>
    <col min="9713" max="9713" width="0" style="1" hidden="1" customWidth="1"/>
    <col min="9714" max="9960" width="8.6640625" style="1"/>
    <col min="9961" max="9961" width="41.33203125" style="1" customWidth="1"/>
    <col min="9962" max="9962" width="5.44140625" style="1" customWidth="1"/>
    <col min="9963" max="9965" width="9.33203125" style="1" customWidth="1"/>
    <col min="9966" max="9968" width="8.6640625" style="1"/>
    <col min="9969" max="9969" width="0" style="1" hidden="1" customWidth="1"/>
    <col min="9970" max="10216" width="8.6640625" style="1"/>
    <col min="10217" max="10217" width="41.33203125" style="1" customWidth="1"/>
    <col min="10218" max="10218" width="5.44140625" style="1" customWidth="1"/>
    <col min="10219" max="10221" width="9.33203125" style="1" customWidth="1"/>
    <col min="10222" max="10224" width="8.6640625" style="1"/>
    <col min="10225" max="10225" width="0" style="1" hidden="1" customWidth="1"/>
    <col min="10226" max="10472" width="8.6640625" style="1"/>
    <col min="10473" max="10473" width="41.33203125" style="1" customWidth="1"/>
    <col min="10474" max="10474" width="5.44140625" style="1" customWidth="1"/>
    <col min="10475" max="10477" width="9.33203125" style="1" customWidth="1"/>
    <col min="10478" max="10480" width="8.6640625" style="1"/>
    <col min="10481" max="10481" width="0" style="1" hidden="1" customWidth="1"/>
    <col min="10482" max="10728" width="8.6640625" style="1"/>
    <col min="10729" max="10729" width="41.33203125" style="1" customWidth="1"/>
    <col min="10730" max="10730" width="5.44140625" style="1" customWidth="1"/>
    <col min="10731" max="10733" width="9.33203125" style="1" customWidth="1"/>
    <col min="10734" max="10736" width="8.6640625" style="1"/>
    <col min="10737" max="10737" width="0" style="1" hidden="1" customWidth="1"/>
    <col min="10738" max="10984" width="8.6640625" style="1"/>
    <col min="10985" max="10985" width="41.33203125" style="1" customWidth="1"/>
    <col min="10986" max="10986" width="5.44140625" style="1" customWidth="1"/>
    <col min="10987" max="10989" width="9.33203125" style="1" customWidth="1"/>
    <col min="10990" max="10992" width="8.6640625" style="1"/>
    <col min="10993" max="10993" width="0" style="1" hidden="1" customWidth="1"/>
    <col min="10994" max="11240" width="8.6640625" style="1"/>
    <col min="11241" max="11241" width="41.33203125" style="1" customWidth="1"/>
    <col min="11242" max="11242" width="5.44140625" style="1" customWidth="1"/>
    <col min="11243" max="11245" width="9.33203125" style="1" customWidth="1"/>
    <col min="11246" max="11248" width="8.6640625" style="1"/>
    <col min="11249" max="11249" width="0" style="1" hidden="1" customWidth="1"/>
    <col min="11250" max="11496" width="8.6640625" style="1"/>
    <col min="11497" max="11497" width="41.33203125" style="1" customWidth="1"/>
    <col min="11498" max="11498" width="5.44140625" style="1" customWidth="1"/>
    <col min="11499" max="11501" width="9.33203125" style="1" customWidth="1"/>
    <col min="11502" max="11504" width="8.6640625" style="1"/>
    <col min="11505" max="11505" width="0" style="1" hidden="1" customWidth="1"/>
    <col min="11506" max="11752" width="8.6640625" style="1"/>
    <col min="11753" max="11753" width="41.33203125" style="1" customWidth="1"/>
    <col min="11754" max="11754" width="5.44140625" style="1" customWidth="1"/>
    <col min="11755" max="11757" width="9.33203125" style="1" customWidth="1"/>
    <col min="11758" max="11760" width="8.6640625" style="1"/>
    <col min="11761" max="11761" width="0" style="1" hidden="1" customWidth="1"/>
    <col min="11762" max="12008" width="8.6640625" style="1"/>
    <col min="12009" max="12009" width="41.33203125" style="1" customWidth="1"/>
    <col min="12010" max="12010" width="5.44140625" style="1" customWidth="1"/>
    <col min="12011" max="12013" width="9.33203125" style="1" customWidth="1"/>
    <col min="12014" max="12016" width="8.6640625" style="1"/>
    <col min="12017" max="12017" width="0" style="1" hidden="1" customWidth="1"/>
    <col min="12018" max="12264" width="8.6640625" style="1"/>
    <col min="12265" max="12265" width="41.33203125" style="1" customWidth="1"/>
    <col min="12266" max="12266" width="5.44140625" style="1" customWidth="1"/>
    <col min="12267" max="12269" width="9.33203125" style="1" customWidth="1"/>
    <col min="12270" max="12272" width="8.6640625" style="1"/>
    <col min="12273" max="12273" width="0" style="1" hidden="1" customWidth="1"/>
    <col min="12274" max="12520" width="8.6640625" style="1"/>
    <col min="12521" max="12521" width="41.33203125" style="1" customWidth="1"/>
    <col min="12522" max="12522" width="5.44140625" style="1" customWidth="1"/>
    <col min="12523" max="12525" width="9.33203125" style="1" customWidth="1"/>
    <col min="12526" max="12528" width="8.6640625" style="1"/>
    <col min="12529" max="12529" width="0" style="1" hidden="1" customWidth="1"/>
    <col min="12530" max="12776" width="8.6640625" style="1"/>
    <col min="12777" max="12777" width="41.33203125" style="1" customWidth="1"/>
    <col min="12778" max="12778" width="5.44140625" style="1" customWidth="1"/>
    <col min="12779" max="12781" width="9.33203125" style="1" customWidth="1"/>
    <col min="12782" max="12784" width="8.6640625" style="1"/>
    <col min="12785" max="12785" width="0" style="1" hidden="1" customWidth="1"/>
    <col min="12786" max="13032" width="8.6640625" style="1"/>
    <col min="13033" max="13033" width="41.33203125" style="1" customWidth="1"/>
    <col min="13034" max="13034" width="5.44140625" style="1" customWidth="1"/>
    <col min="13035" max="13037" width="9.33203125" style="1" customWidth="1"/>
    <col min="13038" max="13040" width="8.6640625" style="1"/>
    <col min="13041" max="13041" width="0" style="1" hidden="1" customWidth="1"/>
    <col min="13042" max="13288" width="8.6640625" style="1"/>
    <col min="13289" max="13289" width="41.33203125" style="1" customWidth="1"/>
    <col min="13290" max="13290" width="5.44140625" style="1" customWidth="1"/>
    <col min="13291" max="13293" width="9.33203125" style="1" customWidth="1"/>
    <col min="13294" max="13296" width="8.6640625" style="1"/>
    <col min="13297" max="13297" width="0" style="1" hidden="1" customWidth="1"/>
    <col min="13298" max="13544" width="8.6640625" style="1"/>
    <col min="13545" max="13545" width="41.33203125" style="1" customWidth="1"/>
    <col min="13546" max="13546" width="5.44140625" style="1" customWidth="1"/>
    <col min="13547" max="13549" width="9.33203125" style="1" customWidth="1"/>
    <col min="13550" max="13552" width="8.6640625" style="1"/>
    <col min="13553" max="13553" width="0" style="1" hidden="1" customWidth="1"/>
    <col min="13554" max="13800" width="8.6640625" style="1"/>
    <col min="13801" max="13801" width="41.33203125" style="1" customWidth="1"/>
    <col min="13802" max="13802" width="5.44140625" style="1" customWidth="1"/>
    <col min="13803" max="13805" width="9.33203125" style="1" customWidth="1"/>
    <col min="13806" max="13808" width="8.6640625" style="1"/>
    <col min="13809" max="13809" width="0" style="1" hidden="1" customWidth="1"/>
    <col min="13810" max="14056" width="8.6640625" style="1"/>
    <col min="14057" max="14057" width="41.33203125" style="1" customWidth="1"/>
    <col min="14058" max="14058" width="5.44140625" style="1" customWidth="1"/>
    <col min="14059" max="14061" width="9.33203125" style="1" customWidth="1"/>
    <col min="14062" max="14064" width="8.6640625" style="1"/>
    <col min="14065" max="14065" width="0" style="1" hidden="1" customWidth="1"/>
    <col min="14066" max="14312" width="8.6640625" style="1"/>
    <col min="14313" max="14313" width="41.33203125" style="1" customWidth="1"/>
    <col min="14314" max="14314" width="5.44140625" style="1" customWidth="1"/>
    <col min="14315" max="14317" width="9.33203125" style="1" customWidth="1"/>
    <col min="14318" max="14320" width="8.6640625" style="1"/>
    <col min="14321" max="14321" width="0" style="1" hidden="1" customWidth="1"/>
    <col min="14322" max="14568" width="8.6640625" style="1"/>
    <col min="14569" max="14569" width="41.33203125" style="1" customWidth="1"/>
    <col min="14570" max="14570" width="5.44140625" style="1" customWidth="1"/>
    <col min="14571" max="14573" width="9.33203125" style="1" customWidth="1"/>
    <col min="14574" max="14576" width="8.6640625" style="1"/>
    <col min="14577" max="14577" width="0" style="1" hidden="1" customWidth="1"/>
    <col min="14578" max="14824" width="8.6640625" style="1"/>
    <col min="14825" max="14825" width="41.33203125" style="1" customWidth="1"/>
    <col min="14826" max="14826" width="5.44140625" style="1" customWidth="1"/>
    <col min="14827" max="14829" width="9.33203125" style="1" customWidth="1"/>
    <col min="14830" max="14832" width="8.6640625" style="1"/>
    <col min="14833" max="14833" width="0" style="1" hidden="1" customWidth="1"/>
    <col min="14834" max="15080" width="8.6640625" style="1"/>
    <col min="15081" max="15081" width="41.33203125" style="1" customWidth="1"/>
    <col min="15082" max="15082" width="5.44140625" style="1" customWidth="1"/>
    <col min="15083" max="15085" width="9.33203125" style="1" customWidth="1"/>
    <col min="15086" max="15088" width="8.6640625" style="1"/>
    <col min="15089" max="15089" width="0" style="1" hidden="1" customWidth="1"/>
    <col min="15090" max="15336" width="8.6640625" style="1"/>
    <col min="15337" max="15337" width="41.33203125" style="1" customWidth="1"/>
    <col min="15338" max="15338" width="5.44140625" style="1" customWidth="1"/>
    <col min="15339" max="15341" width="9.33203125" style="1" customWidth="1"/>
    <col min="15342" max="15344" width="8.6640625" style="1"/>
    <col min="15345" max="15345" width="0" style="1" hidden="1" customWidth="1"/>
    <col min="15346" max="15592" width="8.6640625" style="1"/>
    <col min="15593" max="15593" width="41.33203125" style="1" customWidth="1"/>
    <col min="15594" max="15594" width="5.44140625" style="1" customWidth="1"/>
    <col min="15595" max="15597" width="9.33203125" style="1" customWidth="1"/>
    <col min="15598" max="15600" width="8.6640625" style="1"/>
    <col min="15601" max="15601" width="0" style="1" hidden="1" customWidth="1"/>
    <col min="15602" max="15848" width="8.6640625" style="1"/>
    <col min="15849" max="15849" width="41.33203125" style="1" customWidth="1"/>
    <col min="15850" max="15850" width="5.44140625" style="1" customWidth="1"/>
    <col min="15851" max="15853" width="9.33203125" style="1" customWidth="1"/>
    <col min="15854" max="15856" width="8.6640625" style="1"/>
    <col min="15857" max="15857" width="0" style="1" hidden="1" customWidth="1"/>
    <col min="15858" max="16104" width="8.6640625" style="1"/>
    <col min="16105" max="16105" width="41.33203125" style="1" customWidth="1"/>
    <col min="16106" max="16106" width="5.44140625" style="1" customWidth="1"/>
    <col min="16107" max="16109" width="9.33203125" style="1" customWidth="1"/>
    <col min="16110" max="16112" width="8.6640625" style="1"/>
    <col min="16113" max="16113" width="0" style="1" hidden="1" customWidth="1"/>
    <col min="16114" max="16384" width="8.6640625" style="1"/>
  </cols>
  <sheetData>
    <row r="1" spans="1:18" ht="14.4" x14ac:dyDescent="0.3">
      <c r="A1" s="80" t="s">
        <v>0</v>
      </c>
    </row>
    <row r="2" spans="1:18" ht="12" x14ac:dyDescent="0.25">
      <c r="A2" s="2" t="s">
        <v>1</v>
      </c>
    </row>
    <row r="3" spans="1:18" ht="12" x14ac:dyDescent="0.25">
      <c r="A3" s="2"/>
    </row>
    <row r="4" spans="1:18" ht="13.95" customHeight="1" x14ac:dyDescent="0.2">
      <c r="A4" s="3"/>
    </row>
    <row r="5" spans="1:18" ht="13.95" customHeight="1" x14ac:dyDescent="0.2">
      <c r="A5" s="58"/>
      <c r="B5" s="55" t="s">
        <v>2</v>
      </c>
      <c r="C5" s="55" t="s">
        <v>3</v>
      </c>
      <c r="D5" s="55" t="s">
        <v>4</v>
      </c>
      <c r="E5" s="55" t="s">
        <v>5</v>
      </c>
      <c r="F5" s="55" t="s">
        <v>6</v>
      </c>
      <c r="G5" s="55" t="s">
        <v>7</v>
      </c>
      <c r="H5" s="55" t="s">
        <v>8</v>
      </c>
      <c r="I5" s="55" t="s">
        <v>9</v>
      </c>
      <c r="J5" s="55" t="s">
        <v>10</v>
      </c>
      <c r="K5" s="55" t="s">
        <v>11</v>
      </c>
      <c r="L5" s="55" t="s">
        <v>12</v>
      </c>
      <c r="M5" s="55" t="s">
        <v>13</v>
      </c>
      <c r="N5" s="55" t="s">
        <v>14</v>
      </c>
      <c r="O5" s="55" t="s">
        <v>15</v>
      </c>
      <c r="P5" s="55" t="s">
        <v>16</v>
      </c>
      <c r="Q5" s="55" t="s">
        <v>17</v>
      </c>
      <c r="R5" s="55" t="s">
        <v>18</v>
      </c>
    </row>
    <row r="6" spans="1:18" ht="13.95" customHeight="1" x14ac:dyDescent="0.2">
      <c r="A6" s="5" t="s">
        <v>19</v>
      </c>
      <c r="B6" s="43">
        <v>111</v>
      </c>
      <c r="C6" s="43">
        <v>12.2</v>
      </c>
      <c r="D6" s="43">
        <v>95.4</v>
      </c>
      <c r="E6" s="43">
        <v>59</v>
      </c>
      <c r="F6" s="93">
        <f>+B6+C6+D6+E6</f>
        <v>277.60000000000002</v>
      </c>
      <c r="G6" s="43">
        <v>78.900000000000006</v>
      </c>
      <c r="H6" s="43">
        <v>90.9</v>
      </c>
      <c r="I6" s="43">
        <v>87.9</v>
      </c>
      <c r="J6" s="43">
        <v>249.6</v>
      </c>
      <c r="K6" s="93">
        <f>+G6+H6+I6+J6</f>
        <v>507.30000000000007</v>
      </c>
      <c r="L6" s="43">
        <v>181.89999999999998</v>
      </c>
      <c r="M6" s="43">
        <v>164.4</v>
      </c>
      <c r="N6" s="69">
        <v>215.4</v>
      </c>
      <c r="O6" s="69">
        <v>233.50000000000011</v>
      </c>
      <c r="P6" s="100">
        <v>795.2</v>
      </c>
      <c r="Q6" s="43">
        <v>281.89999999999998</v>
      </c>
      <c r="R6" s="43">
        <v>192.6</v>
      </c>
    </row>
    <row r="7" spans="1:18" s="2" customFormat="1" ht="13.95" customHeight="1" x14ac:dyDescent="0.25">
      <c r="A7" s="6" t="s">
        <v>20</v>
      </c>
      <c r="B7" s="43">
        <v>-45.5</v>
      </c>
      <c r="C7" s="43">
        <v>-6.7</v>
      </c>
      <c r="D7" s="43">
        <v>-33.9</v>
      </c>
      <c r="E7" s="43">
        <v>-37.299999999999997</v>
      </c>
      <c r="F7" s="93">
        <f>+B7+C7+D7+E7</f>
        <v>-123.39999999999999</v>
      </c>
      <c r="G7" s="43">
        <v>-60.4</v>
      </c>
      <c r="H7" s="43">
        <v>-51.6</v>
      </c>
      <c r="I7" s="43">
        <v>-38.200000000000003</v>
      </c>
      <c r="J7" s="43">
        <v>-116.2</v>
      </c>
      <c r="K7" s="93">
        <f>+G7+H7+I7+J7+0.1</f>
        <v>-266.29999999999995</v>
      </c>
      <c r="L7" s="43">
        <v>-72</v>
      </c>
      <c r="M7" s="43">
        <v>-88.5</v>
      </c>
      <c r="N7" s="69">
        <v>-85.4</v>
      </c>
      <c r="O7" s="69">
        <v>-91.9</v>
      </c>
      <c r="P7" s="100">
        <v>-337.8</v>
      </c>
      <c r="Q7" s="43">
        <v>-99.8</v>
      </c>
      <c r="R7" s="43">
        <v>-93.6</v>
      </c>
    </row>
    <row r="8" spans="1:18" s="2" customFormat="1" ht="13.95" customHeight="1" x14ac:dyDescent="0.25">
      <c r="A8" s="7" t="s">
        <v>21</v>
      </c>
      <c r="B8" s="44">
        <v>65.5</v>
      </c>
      <c r="C8" s="44">
        <v>5.4999999999999991</v>
      </c>
      <c r="D8" s="44">
        <f t="shared" ref="D8:F8" si="0">SUM(D6:D7)</f>
        <v>61.500000000000007</v>
      </c>
      <c r="E8" s="44">
        <f t="shared" si="0"/>
        <v>21.700000000000003</v>
      </c>
      <c r="F8" s="94">
        <f t="shared" si="0"/>
        <v>154.20000000000005</v>
      </c>
      <c r="G8" s="44">
        <f t="shared" ref="G8:K8" si="1">SUM(G6:G7)</f>
        <v>18.500000000000007</v>
      </c>
      <c r="H8" s="44">
        <v>39.300000000000004</v>
      </c>
      <c r="I8" s="44">
        <v>49.7</v>
      </c>
      <c r="J8" s="44">
        <f>SUM(J6:J7)</f>
        <v>133.39999999999998</v>
      </c>
      <c r="K8" s="94">
        <f t="shared" si="1"/>
        <v>241.00000000000011</v>
      </c>
      <c r="L8" s="44">
        <v>109.89999999999998</v>
      </c>
      <c r="M8" s="44">
        <v>75.900000000000006</v>
      </c>
      <c r="N8" s="27">
        <f t="shared" ref="N8:O8" si="2">SUM(N6:N7)</f>
        <v>130</v>
      </c>
      <c r="O8" s="27">
        <f t="shared" si="2"/>
        <v>141.60000000000011</v>
      </c>
      <c r="P8" s="101">
        <v>457.4</v>
      </c>
      <c r="Q8" s="44">
        <f>SUM(Q6:Q7)</f>
        <v>182.09999999999997</v>
      </c>
      <c r="R8" s="44">
        <f>SUM(R6:R7)</f>
        <v>99</v>
      </c>
    </row>
    <row r="9" spans="1:18" ht="13.95" customHeight="1" x14ac:dyDescent="0.2">
      <c r="A9" s="8"/>
      <c r="B9" s="45"/>
      <c r="C9" s="45"/>
      <c r="D9" s="45"/>
      <c r="E9" s="45"/>
      <c r="F9" s="89"/>
      <c r="G9" s="45"/>
      <c r="H9" s="45"/>
      <c r="I9" s="45"/>
      <c r="J9" s="45"/>
      <c r="K9" s="89"/>
      <c r="L9" s="45"/>
      <c r="M9" s="45"/>
      <c r="N9" s="35"/>
      <c r="O9" s="35"/>
      <c r="P9" s="102"/>
      <c r="Q9" s="45"/>
      <c r="R9" s="45"/>
    </row>
    <row r="10" spans="1:18" s="2" customFormat="1" ht="13.95" customHeight="1" x14ac:dyDescent="0.25">
      <c r="A10" s="6" t="s">
        <v>22</v>
      </c>
      <c r="B10" s="43">
        <v>-19.2</v>
      </c>
      <c r="C10" s="43">
        <v>-9</v>
      </c>
      <c r="D10" s="43">
        <v>-16.100000000000001</v>
      </c>
      <c r="E10" s="43">
        <v>-15.8</v>
      </c>
      <c r="F10" s="93">
        <v>-60.100000000000009</v>
      </c>
      <c r="G10" s="43">
        <v>-15</v>
      </c>
      <c r="H10" s="43">
        <v>-17.8</v>
      </c>
      <c r="I10" s="43">
        <v>-23.7</v>
      </c>
      <c r="J10" s="43">
        <v>-43</v>
      </c>
      <c r="K10" s="93">
        <v>-99.5</v>
      </c>
      <c r="L10" s="43">
        <v>-36.800000000000004</v>
      </c>
      <c r="M10" s="43">
        <v>-35.400000000000006</v>
      </c>
      <c r="N10" s="69">
        <v>-51.6</v>
      </c>
      <c r="O10" s="69">
        <v>-57.1</v>
      </c>
      <c r="P10" s="100">
        <v>-180.9</v>
      </c>
      <c r="Q10" s="43">
        <v>-64</v>
      </c>
      <c r="R10" s="43">
        <v>-46.1</v>
      </c>
    </row>
    <row r="11" spans="1:18" ht="13.95" customHeight="1" x14ac:dyDescent="0.2">
      <c r="A11" s="6" t="s">
        <v>23</v>
      </c>
      <c r="B11" s="9">
        <v>0</v>
      </c>
      <c r="C11" s="9">
        <v>0</v>
      </c>
      <c r="D11" s="9">
        <v>0</v>
      </c>
      <c r="E11" s="9">
        <v>0</v>
      </c>
      <c r="F11" s="85">
        <f>+B11+C11+D11+E11</f>
        <v>0</v>
      </c>
      <c r="G11" s="9">
        <v>0</v>
      </c>
      <c r="H11" s="9">
        <v>0</v>
      </c>
      <c r="I11" s="9">
        <v>0</v>
      </c>
      <c r="J11" s="43">
        <v>-0.4</v>
      </c>
      <c r="K11" s="93">
        <f t="shared" ref="K11" si="3">+G11+H11+I11+J11</f>
        <v>-0.4</v>
      </c>
      <c r="L11" s="69">
        <v>0</v>
      </c>
      <c r="M11" s="69">
        <v>0</v>
      </c>
      <c r="N11" s="69">
        <v>0</v>
      </c>
      <c r="O11" s="69">
        <v>0</v>
      </c>
      <c r="P11" s="100">
        <v>0</v>
      </c>
      <c r="Q11" s="69">
        <v>0</v>
      </c>
      <c r="R11" s="69"/>
    </row>
    <row r="12" spans="1:18" ht="13.95" customHeight="1" x14ac:dyDescent="0.2">
      <c r="A12" s="7" t="s">
        <v>24</v>
      </c>
      <c r="B12" s="44">
        <v>46.3</v>
      </c>
      <c r="C12" s="44">
        <v>-3.5000000000000013</v>
      </c>
      <c r="D12" s="44">
        <f>SUM(D8:D11)</f>
        <v>45.400000000000006</v>
      </c>
      <c r="E12" s="44">
        <f>SUM(E8:E11)</f>
        <v>5.9000000000000021</v>
      </c>
      <c r="F12" s="94">
        <f>SUM(F8:F11)</f>
        <v>94.100000000000037</v>
      </c>
      <c r="G12" s="44">
        <f>SUM(G8:G11)</f>
        <v>3.5000000000000071</v>
      </c>
      <c r="H12" s="44">
        <v>21.500000000000004</v>
      </c>
      <c r="I12" s="44">
        <v>26.000000000000004</v>
      </c>
      <c r="J12" s="44">
        <f>SUM(J10:J11)+J8+0.1</f>
        <v>90.099999999999966</v>
      </c>
      <c r="K12" s="94">
        <f>SUM(K8:K11)</f>
        <v>141.10000000000011</v>
      </c>
      <c r="L12" s="44">
        <v>73.099999999999994</v>
      </c>
      <c r="M12" s="44">
        <v>40.5</v>
      </c>
      <c r="N12" s="27">
        <f>SUM(N8:N11)</f>
        <v>78.400000000000006</v>
      </c>
      <c r="O12" s="27">
        <f>SUM(O8:O11)</f>
        <v>84.500000000000114</v>
      </c>
      <c r="P12" s="101">
        <v>276.5</v>
      </c>
      <c r="Q12" s="44">
        <f>Q8+Q10</f>
        <v>118.09999999999997</v>
      </c>
      <c r="R12" s="44">
        <f>R8+R10</f>
        <v>52.9</v>
      </c>
    </row>
    <row r="13" spans="1:18" ht="13.95" customHeight="1" x14ac:dyDescent="0.2">
      <c r="A13" s="10"/>
      <c r="B13" s="46"/>
      <c r="C13" s="46"/>
      <c r="D13" s="46"/>
      <c r="E13" s="46"/>
      <c r="F13" s="95"/>
      <c r="G13" s="46"/>
      <c r="H13" s="46"/>
      <c r="I13" s="46"/>
      <c r="J13" s="46"/>
      <c r="K13" s="95"/>
      <c r="L13" s="46"/>
      <c r="M13" s="46"/>
      <c r="N13" s="36"/>
      <c r="O13" s="36"/>
      <c r="P13" s="103"/>
      <c r="Q13" s="46"/>
      <c r="R13" s="46"/>
    </row>
    <row r="14" spans="1:18" ht="13.95" customHeight="1" x14ac:dyDescent="0.2">
      <c r="A14" s="6" t="s">
        <v>25</v>
      </c>
      <c r="B14" s="43">
        <v>0.1</v>
      </c>
      <c r="C14" s="43">
        <v>0.1</v>
      </c>
      <c r="D14" s="43">
        <v>0.3</v>
      </c>
      <c r="E14" s="43">
        <v>1.2</v>
      </c>
      <c r="F14" s="93">
        <f>+B14+C14+D14+E14</f>
        <v>1.7</v>
      </c>
      <c r="G14" s="43">
        <v>1.6</v>
      </c>
      <c r="H14" s="43">
        <v>2</v>
      </c>
      <c r="I14" s="43">
        <v>2.5</v>
      </c>
      <c r="J14" s="43">
        <v>2.1</v>
      </c>
      <c r="K14" s="93">
        <f t="shared" ref="K14" si="4">+G14+H14+I14+J14</f>
        <v>8.1999999999999993</v>
      </c>
      <c r="L14" s="43">
        <v>1.5</v>
      </c>
      <c r="M14" s="43">
        <v>2.4</v>
      </c>
      <c r="N14" s="69">
        <v>4.9000000000000004</v>
      </c>
      <c r="O14" s="69">
        <v>4.2999999999999989</v>
      </c>
      <c r="P14" s="100">
        <v>13.1</v>
      </c>
      <c r="Q14" s="43">
        <v>3.3</v>
      </c>
      <c r="R14" s="43">
        <v>3.7</v>
      </c>
    </row>
    <row r="15" spans="1:18" ht="13.95" customHeight="1" x14ac:dyDescent="0.2">
      <c r="A15" s="6" t="s">
        <v>26</v>
      </c>
      <c r="B15" s="9">
        <v>0</v>
      </c>
      <c r="C15" s="9">
        <v>0</v>
      </c>
      <c r="D15" s="9">
        <v>0</v>
      </c>
      <c r="E15" s="43">
        <v>-0.5</v>
      </c>
      <c r="F15" s="93">
        <f>+B15+C15+D15+E15</f>
        <v>-0.5</v>
      </c>
      <c r="G15" s="43">
        <v>-1.6</v>
      </c>
      <c r="H15" s="43">
        <v>-2.7</v>
      </c>
      <c r="I15" s="43">
        <v>-5</v>
      </c>
      <c r="J15" s="43">
        <f>+K15-G15-H15-I15</f>
        <v>0.99999999999999911</v>
      </c>
      <c r="K15" s="93">
        <v>-8.3000000000000007</v>
      </c>
      <c r="L15" s="43">
        <v>-2.9</v>
      </c>
      <c r="M15" s="43">
        <v>-5.6</v>
      </c>
      <c r="N15" s="69">
        <v>-10.8</v>
      </c>
      <c r="O15" s="69">
        <v>-16.399999999999999</v>
      </c>
      <c r="P15" s="100">
        <v>-35.700000000000003</v>
      </c>
      <c r="Q15" s="43">
        <v>-8.8000000000000007</v>
      </c>
      <c r="R15" s="43">
        <v>-1.6</v>
      </c>
    </row>
    <row r="16" spans="1:18" ht="13.95" customHeight="1" x14ac:dyDescent="0.2">
      <c r="A16" s="6" t="s">
        <v>27</v>
      </c>
      <c r="B16" s="43">
        <v>-0.5</v>
      </c>
      <c r="C16" s="43">
        <v>-2.1</v>
      </c>
      <c r="D16" s="43">
        <v>-2.4</v>
      </c>
      <c r="E16" s="43">
        <f>-7-E15</f>
        <v>-6.5</v>
      </c>
      <c r="F16" s="93">
        <f>+B16+C16+D16+E16</f>
        <v>-11.5</v>
      </c>
      <c r="G16" s="43">
        <v>-3.3</v>
      </c>
      <c r="H16" s="43">
        <v>-5</v>
      </c>
      <c r="I16" s="43">
        <v>-6</v>
      </c>
      <c r="J16" s="43">
        <f>+K16-I16-H16-G16</f>
        <v>-4.2</v>
      </c>
      <c r="K16" s="93">
        <f>-17.7-0.7-0.1</f>
        <v>-18.5</v>
      </c>
      <c r="L16" s="43">
        <v>-10.5</v>
      </c>
      <c r="M16" s="43">
        <v>-6.5</v>
      </c>
      <c r="N16" s="69">
        <v>-7.2</v>
      </c>
      <c r="O16" s="69">
        <v>0.4</v>
      </c>
      <c r="P16" s="100">
        <v>-23.8</v>
      </c>
      <c r="Q16" s="43">
        <v>-3.6</v>
      </c>
      <c r="R16" s="43">
        <v>-7.2</v>
      </c>
    </row>
    <row r="17" spans="1:18" ht="13.95" customHeight="1" x14ac:dyDescent="0.2">
      <c r="A17" s="7" t="s">
        <v>28</v>
      </c>
      <c r="B17" s="47">
        <v>-0.4</v>
      </c>
      <c r="C17" s="47">
        <v>-2</v>
      </c>
      <c r="D17" s="47">
        <f t="shared" ref="D17:F17" si="5">SUM(D14:D16)</f>
        <v>-2.1</v>
      </c>
      <c r="E17" s="47">
        <f t="shared" si="5"/>
        <v>-5.8</v>
      </c>
      <c r="F17" s="88">
        <f t="shared" si="5"/>
        <v>-10.3</v>
      </c>
      <c r="G17" s="47">
        <f t="shared" ref="G17" si="6">SUM(G14:G16)</f>
        <v>-3.3</v>
      </c>
      <c r="H17" s="47">
        <v>-5.7</v>
      </c>
      <c r="I17" s="47">
        <v>-8.5</v>
      </c>
      <c r="J17" s="47">
        <f>SUM(J14:J16)</f>
        <v>-1.100000000000001</v>
      </c>
      <c r="K17" s="88">
        <f>SUM(K14:K16)</f>
        <v>-18.600000000000001</v>
      </c>
      <c r="L17" s="47">
        <v>-11.9</v>
      </c>
      <c r="M17" s="47">
        <v>-9.6999999999999993</v>
      </c>
      <c r="N17" s="37">
        <f t="shared" ref="N17:O17" si="7">SUM(N14:N16)</f>
        <v>-13.100000000000001</v>
      </c>
      <c r="O17" s="37">
        <f t="shared" si="7"/>
        <v>-11.7</v>
      </c>
      <c r="P17" s="92">
        <v>-46.4</v>
      </c>
      <c r="Q17" s="47">
        <f>SUM(Q14:Q16)</f>
        <v>-9.1000000000000014</v>
      </c>
      <c r="R17" s="47">
        <f>SUM(R14:R16)</f>
        <v>-5.0999999999999996</v>
      </c>
    </row>
    <row r="18" spans="1:18" ht="13.95" customHeight="1" x14ac:dyDescent="0.2">
      <c r="A18" s="11"/>
      <c r="B18" s="48"/>
      <c r="C18" s="48"/>
      <c r="D18" s="48"/>
      <c r="E18" s="48"/>
      <c r="F18" s="96"/>
      <c r="G18" s="48"/>
      <c r="H18" s="48"/>
      <c r="I18" s="48"/>
      <c r="J18" s="48"/>
      <c r="K18" s="96"/>
      <c r="L18" s="48"/>
      <c r="M18" s="48"/>
      <c r="N18" s="38"/>
      <c r="O18" s="38"/>
      <c r="P18" s="104"/>
      <c r="Q18" s="48"/>
      <c r="R18" s="48"/>
    </row>
    <row r="19" spans="1:18" ht="13.95" customHeight="1" x14ac:dyDescent="0.2">
      <c r="A19" s="7" t="s">
        <v>29</v>
      </c>
      <c r="B19" s="47">
        <v>45.9</v>
      </c>
      <c r="C19" s="47">
        <v>-5.5000000000000018</v>
      </c>
      <c r="D19" s="47">
        <f t="shared" ref="D19:F19" si="8">+D12+D17</f>
        <v>43.300000000000004</v>
      </c>
      <c r="E19" s="47">
        <f t="shared" si="8"/>
        <v>0.10000000000000231</v>
      </c>
      <c r="F19" s="88">
        <f t="shared" si="8"/>
        <v>83.80000000000004</v>
      </c>
      <c r="G19" s="47">
        <f t="shared" ref="G19:K19" si="9">+G12+G17</f>
        <v>0.20000000000000728</v>
      </c>
      <c r="H19" s="47">
        <v>15.800000000000004</v>
      </c>
      <c r="I19" s="47">
        <v>17.500000000000004</v>
      </c>
      <c r="J19" s="47">
        <f>+J12+J17</f>
        <v>88.999999999999972</v>
      </c>
      <c r="K19" s="88">
        <f t="shared" si="9"/>
        <v>122.50000000000011</v>
      </c>
      <c r="L19" s="47">
        <v>61.199999999999996</v>
      </c>
      <c r="M19" s="47">
        <v>30.8</v>
      </c>
      <c r="N19" s="37">
        <f>+N12+N17</f>
        <v>65.300000000000011</v>
      </c>
      <c r="O19" s="37">
        <f>+O12+O17</f>
        <v>72.800000000000111</v>
      </c>
      <c r="P19" s="92">
        <v>230.1</v>
      </c>
      <c r="Q19" s="47">
        <f>Q12+Q17</f>
        <v>108.99999999999997</v>
      </c>
      <c r="R19" s="47">
        <f>R12+R17</f>
        <v>47.8</v>
      </c>
    </row>
    <row r="20" spans="1:18" ht="13.95" customHeight="1" x14ac:dyDescent="0.2">
      <c r="A20" s="12"/>
      <c r="B20" s="45"/>
      <c r="C20" s="45"/>
      <c r="D20" s="45"/>
      <c r="E20" s="45"/>
      <c r="F20" s="89"/>
      <c r="G20" s="45"/>
      <c r="H20" s="45"/>
      <c r="I20" s="45"/>
      <c r="J20" s="45"/>
      <c r="K20" s="89"/>
      <c r="L20" s="45"/>
      <c r="M20" s="45"/>
      <c r="N20" s="35"/>
      <c r="O20" s="35"/>
      <c r="P20" s="102"/>
      <c r="Q20" s="45"/>
      <c r="R20" s="45"/>
    </row>
    <row r="21" spans="1:18" ht="13.95" customHeight="1" x14ac:dyDescent="0.2">
      <c r="A21" s="6" t="s">
        <v>30</v>
      </c>
      <c r="B21" s="43">
        <v>-10.199999999999999</v>
      </c>
      <c r="C21" s="43">
        <v>-11</v>
      </c>
      <c r="D21" s="43">
        <v>-9.5</v>
      </c>
      <c r="E21" s="43">
        <v>-8.1</v>
      </c>
      <c r="F21" s="93">
        <f>+B21+C21+D21+E21</f>
        <v>-38.799999999999997</v>
      </c>
      <c r="G21" s="43">
        <v>-5.2</v>
      </c>
      <c r="H21" s="43">
        <v>-10.5</v>
      </c>
      <c r="I21" s="43">
        <v>-17</v>
      </c>
      <c r="J21" s="43">
        <v>-8.8000000000000007</v>
      </c>
      <c r="K21" s="93">
        <f>+G21+H21+I21+J21</f>
        <v>-41.5</v>
      </c>
      <c r="L21" s="43">
        <v>-13.8</v>
      </c>
      <c r="M21" s="43">
        <v>-16.3</v>
      </c>
      <c r="N21" s="69">
        <v>-17.3</v>
      </c>
      <c r="O21" s="69">
        <v>-16.8</v>
      </c>
      <c r="P21" s="100">
        <v>-64.2</v>
      </c>
      <c r="Q21" s="43">
        <v>-26</v>
      </c>
      <c r="R21" s="43">
        <v>-21.1</v>
      </c>
    </row>
    <row r="22" spans="1:18" ht="13.95" customHeight="1" x14ac:dyDescent="0.2">
      <c r="A22" s="7" t="s">
        <v>31</v>
      </c>
      <c r="B22" s="44">
        <v>35.700000000000003</v>
      </c>
      <c r="C22" s="44">
        <v>-16.5</v>
      </c>
      <c r="D22" s="44">
        <f t="shared" ref="D22:F22" si="10">+D19+D21</f>
        <v>33.800000000000004</v>
      </c>
      <c r="E22" s="44">
        <f t="shared" si="10"/>
        <v>-7.9999999999999973</v>
      </c>
      <c r="F22" s="94">
        <f t="shared" si="10"/>
        <v>45.000000000000043</v>
      </c>
      <c r="G22" s="44">
        <f t="shared" ref="G22:K22" si="11">+G19+G21</f>
        <v>-4.9999999999999929</v>
      </c>
      <c r="H22" s="44">
        <v>5.3000000000000043</v>
      </c>
      <c r="I22" s="44">
        <v>0.50000000000000355</v>
      </c>
      <c r="J22" s="44">
        <f>+J19+J21</f>
        <v>80.199999999999974</v>
      </c>
      <c r="K22" s="94">
        <f t="shared" si="11"/>
        <v>81.000000000000114</v>
      </c>
      <c r="L22" s="44">
        <v>47.399999999999991</v>
      </c>
      <c r="M22" s="44">
        <v>14.5</v>
      </c>
      <c r="N22" s="27">
        <f t="shared" ref="N22:O22" si="12">+N19+N21</f>
        <v>48.000000000000014</v>
      </c>
      <c r="O22" s="27">
        <f t="shared" si="12"/>
        <v>56.000000000000114</v>
      </c>
      <c r="P22" s="101">
        <v>165.9</v>
      </c>
      <c r="Q22" s="44">
        <f>Q19+Q21</f>
        <v>82.999999999999972</v>
      </c>
      <c r="R22" s="44">
        <f>R19+R21</f>
        <v>26.699999999999996</v>
      </c>
    </row>
    <row r="23" spans="1:18" ht="13.95" customHeight="1" x14ac:dyDescent="0.2">
      <c r="A23" s="12"/>
      <c r="B23" s="49"/>
      <c r="C23" s="49"/>
      <c r="D23" s="49"/>
      <c r="E23" s="49"/>
      <c r="F23" s="97"/>
      <c r="G23" s="49"/>
      <c r="H23" s="49"/>
      <c r="I23" s="49"/>
      <c r="J23" s="49"/>
      <c r="K23" s="97"/>
      <c r="L23" s="49"/>
      <c r="M23" s="49"/>
      <c r="N23" s="70"/>
      <c r="O23" s="70"/>
      <c r="P23" s="105"/>
      <c r="Q23" s="49"/>
      <c r="R23" s="49"/>
    </row>
    <row r="24" spans="1:18" ht="13.95" customHeight="1" x14ac:dyDescent="0.2">
      <c r="A24" s="6" t="s">
        <v>32</v>
      </c>
      <c r="B24" s="9">
        <v>35.700000000000003</v>
      </c>
      <c r="C24" s="9">
        <v>-16.5</v>
      </c>
      <c r="D24" s="9">
        <f>+D22-D25</f>
        <v>33.800000000000004</v>
      </c>
      <c r="E24" s="9">
        <f t="shared" ref="E24:F24" si="13">+E22-E25</f>
        <v>-7.9999999999999973</v>
      </c>
      <c r="F24" s="85">
        <f t="shared" si="13"/>
        <v>45.000000000000043</v>
      </c>
      <c r="G24" s="9">
        <f t="shared" ref="G24" si="14">+G22-G25</f>
        <v>-4.9999999999999929</v>
      </c>
      <c r="H24" s="9">
        <v>5.3000000000000043</v>
      </c>
      <c r="I24" s="9">
        <v>0.50000000000000355</v>
      </c>
      <c r="J24" s="9">
        <f>+J22</f>
        <v>80.199999999999974</v>
      </c>
      <c r="K24" s="85">
        <f>+K22-K25</f>
        <v>81.000000000000114</v>
      </c>
      <c r="L24" s="9">
        <v>47.399999999999991</v>
      </c>
      <c r="M24" s="9">
        <v>14.5</v>
      </c>
      <c r="N24" s="9">
        <f t="shared" ref="N24:R24" si="15">+N22-N25</f>
        <v>48.000000000000014</v>
      </c>
      <c r="O24" s="9">
        <f t="shared" si="15"/>
        <v>56.000000000000114</v>
      </c>
      <c r="P24" s="85">
        <v>163.69999999999999</v>
      </c>
      <c r="Q24" s="9">
        <f t="shared" si="15"/>
        <v>82.999999999999972</v>
      </c>
      <c r="R24" s="9">
        <f t="shared" si="15"/>
        <v>26.699999999999996</v>
      </c>
    </row>
    <row r="25" spans="1:18" ht="13.95" customHeight="1" x14ac:dyDescent="0.2">
      <c r="A25" s="6" t="s">
        <v>33</v>
      </c>
      <c r="B25" s="9">
        <v>0</v>
      </c>
      <c r="C25" s="9">
        <v>0</v>
      </c>
      <c r="D25" s="9">
        <v>0</v>
      </c>
      <c r="E25" s="9">
        <v>0</v>
      </c>
      <c r="F25" s="85">
        <v>0</v>
      </c>
      <c r="G25" s="9">
        <v>0</v>
      </c>
      <c r="H25" s="9">
        <v>0</v>
      </c>
      <c r="I25" s="9">
        <v>0</v>
      </c>
      <c r="J25" s="9">
        <v>0</v>
      </c>
      <c r="K25" s="85">
        <v>0</v>
      </c>
      <c r="L25" s="9">
        <v>0</v>
      </c>
      <c r="M25" s="9">
        <v>0</v>
      </c>
      <c r="N25" s="9">
        <v>0</v>
      </c>
      <c r="O25" s="9">
        <v>0</v>
      </c>
      <c r="P25" s="85">
        <v>0</v>
      </c>
      <c r="Q25" s="9">
        <v>0</v>
      </c>
      <c r="R25" s="9">
        <v>0</v>
      </c>
    </row>
    <row r="26" spans="1:18" ht="13.95" customHeight="1" x14ac:dyDescent="0.2">
      <c r="A26" s="25"/>
      <c r="B26" s="26"/>
      <c r="C26" s="26"/>
      <c r="D26" s="26"/>
      <c r="E26" s="26"/>
      <c r="F26" s="98"/>
      <c r="G26" s="26"/>
      <c r="H26" s="26"/>
      <c r="I26" s="26"/>
      <c r="J26" s="26"/>
      <c r="K26" s="98"/>
      <c r="L26" s="26"/>
      <c r="M26" s="26"/>
      <c r="N26" s="26"/>
      <c r="O26" s="26"/>
      <c r="P26" s="98"/>
      <c r="Q26" s="26"/>
      <c r="R26" s="26"/>
    </row>
    <row r="27" spans="1:18" ht="13.95" customHeight="1" x14ac:dyDescent="0.2">
      <c r="A27" s="6" t="s">
        <v>34</v>
      </c>
      <c r="B27" s="28">
        <f>+B24/257994*1000</f>
        <v>0.13837531105374545</v>
      </c>
      <c r="C27" s="28">
        <v>-6.3954975697109243E-2</v>
      </c>
      <c r="D27" s="28">
        <f>+D24/257994*1000</f>
        <v>0.131010798700745</v>
      </c>
      <c r="E27" s="28">
        <f t="shared" ref="E27:F27" si="16">+E24/257994*1000</f>
        <v>-3.1008473065265073E-2</v>
      </c>
      <c r="F27" s="99">
        <f t="shared" si="16"/>
        <v>0.17442266099211626</v>
      </c>
      <c r="G27" s="28">
        <f t="shared" ref="G27" si="17">+G24/257994*1000</f>
        <v>-1.9380295665790651E-2</v>
      </c>
      <c r="H27" s="28">
        <v>2.0543113405738136E-2</v>
      </c>
      <c r="I27" s="28">
        <v>1.9380295665790816E-3</v>
      </c>
      <c r="J27" s="28">
        <v>0.31</v>
      </c>
      <c r="K27" s="99">
        <v>0.31</v>
      </c>
      <c r="L27" s="28">
        <v>0.18372520291169558</v>
      </c>
      <c r="M27" s="28">
        <v>5.6202857430792966E-2</v>
      </c>
      <c r="N27" s="71">
        <v>0.18605083839159056</v>
      </c>
      <c r="O27" s="71">
        <v>0.21667145359413026</v>
      </c>
      <c r="P27" s="106">
        <v>0.64</v>
      </c>
      <c r="Q27" s="28">
        <v>0.32</v>
      </c>
      <c r="R27" s="28">
        <v>0.11</v>
      </c>
    </row>
    <row r="28" spans="1:18" ht="13.95" customHeight="1" x14ac:dyDescent="0.2">
      <c r="A28" s="6" t="s">
        <v>35</v>
      </c>
      <c r="B28" s="28">
        <f>+B27</f>
        <v>0.13837531105374545</v>
      </c>
      <c r="C28" s="28">
        <v>-6.3954975697109243E-2</v>
      </c>
      <c r="D28" s="28">
        <f>+D27</f>
        <v>0.131010798700745</v>
      </c>
      <c r="E28" s="28">
        <f t="shared" ref="E28:F28" si="18">+E27</f>
        <v>-3.1008473065265073E-2</v>
      </c>
      <c r="F28" s="99">
        <f t="shared" si="18"/>
        <v>0.17442266099211626</v>
      </c>
      <c r="G28" s="28">
        <f>+G24/261813*1000</f>
        <v>-1.9097600195559398E-2</v>
      </c>
      <c r="H28" s="28">
        <v>2.0243456207293009E-2</v>
      </c>
      <c r="I28" s="28">
        <v>1.9097600195559562E-3</v>
      </c>
      <c r="J28" s="28">
        <v>0.31</v>
      </c>
      <c r="K28" s="99">
        <v>0.31</v>
      </c>
      <c r="L28" s="28">
        <v>0.1810452498539033</v>
      </c>
      <c r="M28" s="28">
        <v>5.5383040567122337E-2</v>
      </c>
      <c r="N28" s="71">
        <v>0.18605083839159056</v>
      </c>
      <c r="O28" s="71">
        <v>0.21667145359413026</v>
      </c>
      <c r="P28" s="106">
        <v>0.64</v>
      </c>
      <c r="Q28" s="28">
        <v>0.32</v>
      </c>
      <c r="R28" s="28">
        <v>0.11</v>
      </c>
    </row>
    <row r="29" spans="1:18" ht="12.75" customHeight="1" x14ac:dyDescent="0.2">
      <c r="A29" s="4"/>
      <c r="B29" s="29"/>
      <c r="C29" s="29"/>
      <c r="D29" s="29"/>
      <c r="E29" s="29"/>
      <c r="F29" s="29"/>
      <c r="G29" s="29"/>
      <c r="H29" s="29"/>
      <c r="I29" s="29"/>
      <c r="J29" s="29"/>
      <c r="N29" s="24"/>
    </row>
    <row r="30" spans="1:18" ht="14.4" x14ac:dyDescent="0.2">
      <c r="A30" s="60"/>
      <c r="O30" s="72"/>
    </row>
    <row r="31" spans="1:18" ht="13.8" x14ac:dyDescent="0.25">
      <c r="A31" s="107" t="s">
        <v>36</v>
      </c>
    </row>
    <row r="32" spans="1:18" x14ac:dyDescent="0.2">
      <c r="A32" s="1" t="s">
        <v>37</v>
      </c>
    </row>
    <row r="33" spans="1:1" ht="14.4" x14ac:dyDescent="0.3">
      <c r="A33" s="74"/>
    </row>
  </sheetData>
  <phoneticPr fontId="8" type="noConversion"/>
  <printOptions horizontalCentered="1"/>
  <pageMargins left="0.7" right="0.7" top="0.75" bottom="0.75" header="0.3" footer="0.3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2060"/>
    <pageSetUpPr fitToPage="1"/>
  </sheetPr>
  <dimension ref="A1:O49"/>
  <sheetViews>
    <sheetView showGridLines="0" zoomScaleNormal="100" workbookViewId="0">
      <selection activeCell="O46" sqref="O46"/>
    </sheetView>
  </sheetViews>
  <sheetFormatPr defaultColWidth="8.6640625" defaultRowHeight="13.95" customHeight="1" x14ac:dyDescent="0.25"/>
  <cols>
    <col min="1" max="1" width="48.6640625" style="15" bestFit="1" customWidth="1"/>
    <col min="2" max="11" width="10.6640625" style="15" customWidth="1"/>
    <col min="12" max="213" width="8.6640625" style="15"/>
    <col min="214" max="214" width="42" style="15" customWidth="1"/>
    <col min="215" max="215" width="6.44140625" style="15" customWidth="1"/>
    <col min="216" max="218" width="10.33203125" style="15" customWidth="1"/>
    <col min="219" max="219" width="0" style="15" hidden="1" customWidth="1"/>
    <col min="220" max="220" width="10.33203125" style="15" customWidth="1"/>
    <col min="221" max="469" width="8.6640625" style="15"/>
    <col min="470" max="470" width="42" style="15" customWidth="1"/>
    <col min="471" max="471" width="6.44140625" style="15" customWidth="1"/>
    <col min="472" max="474" width="10.33203125" style="15" customWidth="1"/>
    <col min="475" max="475" width="0" style="15" hidden="1" customWidth="1"/>
    <col min="476" max="476" width="10.33203125" style="15" customWidth="1"/>
    <col min="477" max="725" width="8.6640625" style="15"/>
    <col min="726" max="726" width="42" style="15" customWidth="1"/>
    <col min="727" max="727" width="6.44140625" style="15" customWidth="1"/>
    <col min="728" max="730" width="10.33203125" style="15" customWidth="1"/>
    <col min="731" max="731" width="0" style="15" hidden="1" customWidth="1"/>
    <col min="732" max="732" width="10.33203125" style="15" customWidth="1"/>
    <col min="733" max="981" width="8.6640625" style="15"/>
    <col min="982" max="982" width="42" style="15" customWidth="1"/>
    <col min="983" max="983" width="6.44140625" style="15" customWidth="1"/>
    <col min="984" max="986" width="10.33203125" style="15" customWidth="1"/>
    <col min="987" max="987" width="0" style="15" hidden="1" customWidth="1"/>
    <col min="988" max="988" width="10.33203125" style="15" customWidth="1"/>
    <col min="989" max="1237" width="8.6640625" style="15"/>
    <col min="1238" max="1238" width="42" style="15" customWidth="1"/>
    <col min="1239" max="1239" width="6.44140625" style="15" customWidth="1"/>
    <col min="1240" max="1242" width="10.33203125" style="15" customWidth="1"/>
    <col min="1243" max="1243" width="0" style="15" hidden="1" customWidth="1"/>
    <col min="1244" max="1244" width="10.33203125" style="15" customWidth="1"/>
    <col min="1245" max="1493" width="8.6640625" style="15"/>
    <col min="1494" max="1494" width="42" style="15" customWidth="1"/>
    <col min="1495" max="1495" width="6.44140625" style="15" customWidth="1"/>
    <col min="1496" max="1498" width="10.33203125" style="15" customWidth="1"/>
    <col min="1499" max="1499" width="0" style="15" hidden="1" customWidth="1"/>
    <col min="1500" max="1500" width="10.33203125" style="15" customWidth="1"/>
    <col min="1501" max="1749" width="8.6640625" style="15"/>
    <col min="1750" max="1750" width="42" style="15" customWidth="1"/>
    <col min="1751" max="1751" width="6.44140625" style="15" customWidth="1"/>
    <col min="1752" max="1754" width="10.33203125" style="15" customWidth="1"/>
    <col min="1755" max="1755" width="0" style="15" hidden="1" customWidth="1"/>
    <col min="1756" max="1756" width="10.33203125" style="15" customWidth="1"/>
    <col min="1757" max="2005" width="8.6640625" style="15"/>
    <col min="2006" max="2006" width="42" style="15" customWidth="1"/>
    <col min="2007" max="2007" width="6.44140625" style="15" customWidth="1"/>
    <col min="2008" max="2010" width="10.33203125" style="15" customWidth="1"/>
    <col min="2011" max="2011" width="0" style="15" hidden="1" customWidth="1"/>
    <col min="2012" max="2012" width="10.33203125" style="15" customWidth="1"/>
    <col min="2013" max="2261" width="8.6640625" style="15"/>
    <col min="2262" max="2262" width="42" style="15" customWidth="1"/>
    <col min="2263" max="2263" width="6.44140625" style="15" customWidth="1"/>
    <col min="2264" max="2266" width="10.33203125" style="15" customWidth="1"/>
    <col min="2267" max="2267" width="0" style="15" hidden="1" customWidth="1"/>
    <col min="2268" max="2268" width="10.33203125" style="15" customWidth="1"/>
    <col min="2269" max="2517" width="8.6640625" style="15"/>
    <col min="2518" max="2518" width="42" style="15" customWidth="1"/>
    <col min="2519" max="2519" width="6.44140625" style="15" customWidth="1"/>
    <col min="2520" max="2522" width="10.33203125" style="15" customWidth="1"/>
    <col min="2523" max="2523" width="0" style="15" hidden="1" customWidth="1"/>
    <col min="2524" max="2524" width="10.33203125" style="15" customWidth="1"/>
    <col min="2525" max="2773" width="8.6640625" style="15"/>
    <col min="2774" max="2774" width="42" style="15" customWidth="1"/>
    <col min="2775" max="2775" width="6.44140625" style="15" customWidth="1"/>
    <col min="2776" max="2778" width="10.33203125" style="15" customWidth="1"/>
    <col min="2779" max="2779" width="0" style="15" hidden="1" customWidth="1"/>
    <col min="2780" max="2780" width="10.33203125" style="15" customWidth="1"/>
    <col min="2781" max="3029" width="8.6640625" style="15"/>
    <col min="3030" max="3030" width="42" style="15" customWidth="1"/>
    <col min="3031" max="3031" width="6.44140625" style="15" customWidth="1"/>
    <col min="3032" max="3034" width="10.33203125" style="15" customWidth="1"/>
    <col min="3035" max="3035" width="0" style="15" hidden="1" customWidth="1"/>
    <col min="3036" max="3036" width="10.33203125" style="15" customWidth="1"/>
    <col min="3037" max="3285" width="8.6640625" style="15"/>
    <col min="3286" max="3286" width="42" style="15" customWidth="1"/>
    <col min="3287" max="3287" width="6.44140625" style="15" customWidth="1"/>
    <col min="3288" max="3290" width="10.33203125" style="15" customWidth="1"/>
    <col min="3291" max="3291" width="0" style="15" hidden="1" customWidth="1"/>
    <col min="3292" max="3292" width="10.33203125" style="15" customWidth="1"/>
    <col min="3293" max="3541" width="8.6640625" style="15"/>
    <col min="3542" max="3542" width="42" style="15" customWidth="1"/>
    <col min="3543" max="3543" width="6.44140625" style="15" customWidth="1"/>
    <col min="3544" max="3546" width="10.33203125" style="15" customWidth="1"/>
    <col min="3547" max="3547" width="0" style="15" hidden="1" customWidth="1"/>
    <col min="3548" max="3548" width="10.33203125" style="15" customWidth="1"/>
    <col min="3549" max="3797" width="8.6640625" style="15"/>
    <col min="3798" max="3798" width="42" style="15" customWidth="1"/>
    <col min="3799" max="3799" width="6.44140625" style="15" customWidth="1"/>
    <col min="3800" max="3802" width="10.33203125" style="15" customWidth="1"/>
    <col min="3803" max="3803" width="0" style="15" hidden="1" customWidth="1"/>
    <col min="3804" max="3804" width="10.33203125" style="15" customWidth="1"/>
    <col min="3805" max="4053" width="8.6640625" style="15"/>
    <col min="4054" max="4054" width="42" style="15" customWidth="1"/>
    <col min="4055" max="4055" width="6.44140625" style="15" customWidth="1"/>
    <col min="4056" max="4058" width="10.33203125" style="15" customWidth="1"/>
    <col min="4059" max="4059" width="0" style="15" hidden="1" customWidth="1"/>
    <col min="4060" max="4060" width="10.33203125" style="15" customWidth="1"/>
    <col min="4061" max="4309" width="8.6640625" style="15"/>
    <col min="4310" max="4310" width="42" style="15" customWidth="1"/>
    <col min="4311" max="4311" width="6.44140625" style="15" customWidth="1"/>
    <col min="4312" max="4314" width="10.33203125" style="15" customWidth="1"/>
    <col min="4315" max="4315" width="0" style="15" hidden="1" customWidth="1"/>
    <col min="4316" max="4316" width="10.33203125" style="15" customWidth="1"/>
    <col min="4317" max="4565" width="8.6640625" style="15"/>
    <col min="4566" max="4566" width="42" style="15" customWidth="1"/>
    <col min="4567" max="4567" width="6.44140625" style="15" customWidth="1"/>
    <col min="4568" max="4570" width="10.33203125" style="15" customWidth="1"/>
    <col min="4571" max="4571" width="0" style="15" hidden="1" customWidth="1"/>
    <col min="4572" max="4572" width="10.33203125" style="15" customWidth="1"/>
    <col min="4573" max="4821" width="8.6640625" style="15"/>
    <col min="4822" max="4822" width="42" style="15" customWidth="1"/>
    <col min="4823" max="4823" width="6.44140625" style="15" customWidth="1"/>
    <col min="4824" max="4826" width="10.33203125" style="15" customWidth="1"/>
    <col min="4827" max="4827" width="0" style="15" hidden="1" customWidth="1"/>
    <col min="4828" max="4828" width="10.33203125" style="15" customWidth="1"/>
    <col min="4829" max="5077" width="8.6640625" style="15"/>
    <col min="5078" max="5078" width="42" style="15" customWidth="1"/>
    <col min="5079" max="5079" width="6.44140625" style="15" customWidth="1"/>
    <col min="5080" max="5082" width="10.33203125" style="15" customWidth="1"/>
    <col min="5083" max="5083" width="0" style="15" hidden="1" customWidth="1"/>
    <col min="5084" max="5084" width="10.33203125" style="15" customWidth="1"/>
    <col min="5085" max="5333" width="8.6640625" style="15"/>
    <col min="5334" max="5334" width="42" style="15" customWidth="1"/>
    <col min="5335" max="5335" width="6.44140625" style="15" customWidth="1"/>
    <col min="5336" max="5338" width="10.33203125" style="15" customWidth="1"/>
    <col min="5339" max="5339" width="0" style="15" hidden="1" customWidth="1"/>
    <col min="5340" max="5340" width="10.33203125" style="15" customWidth="1"/>
    <col min="5341" max="5589" width="8.6640625" style="15"/>
    <col min="5590" max="5590" width="42" style="15" customWidth="1"/>
    <col min="5591" max="5591" width="6.44140625" style="15" customWidth="1"/>
    <col min="5592" max="5594" width="10.33203125" style="15" customWidth="1"/>
    <col min="5595" max="5595" width="0" style="15" hidden="1" customWidth="1"/>
    <col min="5596" max="5596" width="10.33203125" style="15" customWidth="1"/>
    <col min="5597" max="5845" width="8.6640625" style="15"/>
    <col min="5846" max="5846" width="42" style="15" customWidth="1"/>
    <col min="5847" max="5847" width="6.44140625" style="15" customWidth="1"/>
    <col min="5848" max="5850" width="10.33203125" style="15" customWidth="1"/>
    <col min="5851" max="5851" width="0" style="15" hidden="1" customWidth="1"/>
    <col min="5852" max="5852" width="10.33203125" style="15" customWidth="1"/>
    <col min="5853" max="6101" width="8.6640625" style="15"/>
    <col min="6102" max="6102" width="42" style="15" customWidth="1"/>
    <col min="6103" max="6103" width="6.44140625" style="15" customWidth="1"/>
    <col min="6104" max="6106" width="10.33203125" style="15" customWidth="1"/>
    <col min="6107" max="6107" width="0" style="15" hidden="1" customWidth="1"/>
    <col min="6108" max="6108" width="10.33203125" style="15" customWidth="1"/>
    <col min="6109" max="6357" width="8.6640625" style="15"/>
    <col min="6358" max="6358" width="42" style="15" customWidth="1"/>
    <col min="6359" max="6359" width="6.44140625" style="15" customWidth="1"/>
    <col min="6360" max="6362" width="10.33203125" style="15" customWidth="1"/>
    <col min="6363" max="6363" width="0" style="15" hidden="1" customWidth="1"/>
    <col min="6364" max="6364" width="10.33203125" style="15" customWidth="1"/>
    <col min="6365" max="6613" width="8.6640625" style="15"/>
    <col min="6614" max="6614" width="42" style="15" customWidth="1"/>
    <col min="6615" max="6615" width="6.44140625" style="15" customWidth="1"/>
    <col min="6616" max="6618" width="10.33203125" style="15" customWidth="1"/>
    <col min="6619" max="6619" width="0" style="15" hidden="1" customWidth="1"/>
    <col min="6620" max="6620" width="10.33203125" style="15" customWidth="1"/>
    <col min="6621" max="6869" width="8.6640625" style="15"/>
    <col min="6870" max="6870" width="42" style="15" customWidth="1"/>
    <col min="6871" max="6871" width="6.44140625" style="15" customWidth="1"/>
    <col min="6872" max="6874" width="10.33203125" style="15" customWidth="1"/>
    <col min="6875" max="6875" width="0" style="15" hidden="1" customWidth="1"/>
    <col min="6876" max="6876" width="10.33203125" style="15" customWidth="1"/>
    <col min="6877" max="7125" width="8.6640625" style="15"/>
    <col min="7126" max="7126" width="42" style="15" customWidth="1"/>
    <col min="7127" max="7127" width="6.44140625" style="15" customWidth="1"/>
    <col min="7128" max="7130" width="10.33203125" style="15" customWidth="1"/>
    <col min="7131" max="7131" width="0" style="15" hidden="1" customWidth="1"/>
    <col min="7132" max="7132" width="10.33203125" style="15" customWidth="1"/>
    <col min="7133" max="7381" width="8.6640625" style="15"/>
    <col min="7382" max="7382" width="42" style="15" customWidth="1"/>
    <col min="7383" max="7383" width="6.44140625" style="15" customWidth="1"/>
    <col min="7384" max="7386" width="10.33203125" style="15" customWidth="1"/>
    <col min="7387" max="7387" width="0" style="15" hidden="1" customWidth="1"/>
    <col min="7388" max="7388" width="10.33203125" style="15" customWidth="1"/>
    <col min="7389" max="7637" width="8.6640625" style="15"/>
    <col min="7638" max="7638" width="42" style="15" customWidth="1"/>
    <col min="7639" max="7639" width="6.44140625" style="15" customWidth="1"/>
    <col min="7640" max="7642" width="10.33203125" style="15" customWidth="1"/>
    <col min="7643" max="7643" width="0" style="15" hidden="1" customWidth="1"/>
    <col min="7644" max="7644" width="10.33203125" style="15" customWidth="1"/>
    <col min="7645" max="7893" width="8.6640625" style="15"/>
    <col min="7894" max="7894" width="42" style="15" customWidth="1"/>
    <col min="7895" max="7895" width="6.44140625" style="15" customWidth="1"/>
    <col min="7896" max="7898" width="10.33203125" style="15" customWidth="1"/>
    <col min="7899" max="7899" width="0" style="15" hidden="1" customWidth="1"/>
    <col min="7900" max="7900" width="10.33203125" style="15" customWidth="1"/>
    <col min="7901" max="8149" width="8.6640625" style="15"/>
    <col min="8150" max="8150" width="42" style="15" customWidth="1"/>
    <col min="8151" max="8151" width="6.44140625" style="15" customWidth="1"/>
    <col min="8152" max="8154" width="10.33203125" style="15" customWidth="1"/>
    <col min="8155" max="8155" width="0" style="15" hidden="1" customWidth="1"/>
    <col min="8156" max="8156" width="10.33203125" style="15" customWidth="1"/>
    <col min="8157" max="8405" width="8.6640625" style="15"/>
    <col min="8406" max="8406" width="42" style="15" customWidth="1"/>
    <col min="8407" max="8407" width="6.44140625" style="15" customWidth="1"/>
    <col min="8408" max="8410" width="10.33203125" style="15" customWidth="1"/>
    <col min="8411" max="8411" width="0" style="15" hidden="1" customWidth="1"/>
    <col min="8412" max="8412" width="10.33203125" style="15" customWidth="1"/>
    <col min="8413" max="8661" width="8.6640625" style="15"/>
    <col min="8662" max="8662" width="42" style="15" customWidth="1"/>
    <col min="8663" max="8663" width="6.44140625" style="15" customWidth="1"/>
    <col min="8664" max="8666" width="10.33203125" style="15" customWidth="1"/>
    <col min="8667" max="8667" width="0" style="15" hidden="1" customWidth="1"/>
    <col min="8668" max="8668" width="10.33203125" style="15" customWidth="1"/>
    <col min="8669" max="8917" width="8.6640625" style="15"/>
    <col min="8918" max="8918" width="42" style="15" customWidth="1"/>
    <col min="8919" max="8919" width="6.44140625" style="15" customWidth="1"/>
    <col min="8920" max="8922" width="10.33203125" style="15" customWidth="1"/>
    <col min="8923" max="8923" width="0" style="15" hidden="1" customWidth="1"/>
    <col min="8924" max="8924" width="10.33203125" style="15" customWidth="1"/>
    <col min="8925" max="9173" width="8.6640625" style="15"/>
    <col min="9174" max="9174" width="42" style="15" customWidth="1"/>
    <col min="9175" max="9175" width="6.44140625" style="15" customWidth="1"/>
    <col min="9176" max="9178" width="10.33203125" style="15" customWidth="1"/>
    <col min="9179" max="9179" width="0" style="15" hidden="1" customWidth="1"/>
    <col min="9180" max="9180" width="10.33203125" style="15" customWidth="1"/>
    <col min="9181" max="9429" width="8.6640625" style="15"/>
    <col min="9430" max="9430" width="42" style="15" customWidth="1"/>
    <col min="9431" max="9431" width="6.44140625" style="15" customWidth="1"/>
    <col min="9432" max="9434" width="10.33203125" style="15" customWidth="1"/>
    <col min="9435" max="9435" width="0" style="15" hidden="1" customWidth="1"/>
    <col min="9436" max="9436" width="10.33203125" style="15" customWidth="1"/>
    <col min="9437" max="9685" width="8.6640625" style="15"/>
    <col min="9686" max="9686" width="42" style="15" customWidth="1"/>
    <col min="9687" max="9687" width="6.44140625" style="15" customWidth="1"/>
    <col min="9688" max="9690" width="10.33203125" style="15" customWidth="1"/>
    <col min="9691" max="9691" width="0" style="15" hidden="1" customWidth="1"/>
    <col min="9692" max="9692" width="10.33203125" style="15" customWidth="1"/>
    <col min="9693" max="9941" width="8.6640625" style="15"/>
    <col min="9942" max="9942" width="42" style="15" customWidth="1"/>
    <col min="9943" max="9943" width="6.44140625" style="15" customWidth="1"/>
    <col min="9944" max="9946" width="10.33203125" style="15" customWidth="1"/>
    <col min="9947" max="9947" width="0" style="15" hidden="1" customWidth="1"/>
    <col min="9948" max="9948" width="10.33203125" style="15" customWidth="1"/>
    <col min="9949" max="10197" width="8.6640625" style="15"/>
    <col min="10198" max="10198" width="42" style="15" customWidth="1"/>
    <col min="10199" max="10199" width="6.44140625" style="15" customWidth="1"/>
    <col min="10200" max="10202" width="10.33203125" style="15" customWidth="1"/>
    <col min="10203" max="10203" width="0" style="15" hidden="1" customWidth="1"/>
    <col min="10204" max="10204" width="10.33203125" style="15" customWidth="1"/>
    <col min="10205" max="10453" width="8.6640625" style="15"/>
    <col min="10454" max="10454" width="42" style="15" customWidth="1"/>
    <col min="10455" max="10455" width="6.44140625" style="15" customWidth="1"/>
    <col min="10456" max="10458" width="10.33203125" style="15" customWidth="1"/>
    <col min="10459" max="10459" width="0" style="15" hidden="1" customWidth="1"/>
    <col min="10460" max="10460" width="10.33203125" style="15" customWidth="1"/>
    <col min="10461" max="10709" width="8.6640625" style="15"/>
    <col min="10710" max="10710" width="42" style="15" customWidth="1"/>
    <col min="10711" max="10711" width="6.44140625" style="15" customWidth="1"/>
    <col min="10712" max="10714" width="10.33203125" style="15" customWidth="1"/>
    <col min="10715" max="10715" width="0" style="15" hidden="1" customWidth="1"/>
    <col min="10716" max="10716" width="10.33203125" style="15" customWidth="1"/>
    <col min="10717" max="10965" width="8.6640625" style="15"/>
    <col min="10966" max="10966" width="42" style="15" customWidth="1"/>
    <col min="10967" max="10967" width="6.44140625" style="15" customWidth="1"/>
    <col min="10968" max="10970" width="10.33203125" style="15" customWidth="1"/>
    <col min="10971" max="10971" width="0" style="15" hidden="1" customWidth="1"/>
    <col min="10972" max="10972" width="10.33203125" style="15" customWidth="1"/>
    <col min="10973" max="11221" width="8.6640625" style="15"/>
    <col min="11222" max="11222" width="42" style="15" customWidth="1"/>
    <col min="11223" max="11223" width="6.44140625" style="15" customWidth="1"/>
    <col min="11224" max="11226" width="10.33203125" style="15" customWidth="1"/>
    <col min="11227" max="11227" width="0" style="15" hidden="1" customWidth="1"/>
    <col min="11228" max="11228" width="10.33203125" style="15" customWidth="1"/>
    <col min="11229" max="11477" width="8.6640625" style="15"/>
    <col min="11478" max="11478" width="42" style="15" customWidth="1"/>
    <col min="11479" max="11479" width="6.44140625" style="15" customWidth="1"/>
    <col min="11480" max="11482" width="10.33203125" style="15" customWidth="1"/>
    <col min="11483" max="11483" width="0" style="15" hidden="1" customWidth="1"/>
    <col min="11484" max="11484" width="10.33203125" style="15" customWidth="1"/>
    <col min="11485" max="11733" width="8.6640625" style="15"/>
    <col min="11734" max="11734" width="42" style="15" customWidth="1"/>
    <col min="11735" max="11735" width="6.44140625" style="15" customWidth="1"/>
    <col min="11736" max="11738" width="10.33203125" style="15" customWidth="1"/>
    <col min="11739" max="11739" width="0" style="15" hidden="1" customWidth="1"/>
    <col min="11740" max="11740" width="10.33203125" style="15" customWidth="1"/>
    <col min="11741" max="11989" width="8.6640625" style="15"/>
    <col min="11990" max="11990" width="42" style="15" customWidth="1"/>
    <col min="11991" max="11991" width="6.44140625" style="15" customWidth="1"/>
    <col min="11992" max="11994" width="10.33203125" style="15" customWidth="1"/>
    <col min="11995" max="11995" width="0" style="15" hidden="1" customWidth="1"/>
    <col min="11996" max="11996" width="10.33203125" style="15" customWidth="1"/>
    <col min="11997" max="12245" width="8.6640625" style="15"/>
    <col min="12246" max="12246" width="42" style="15" customWidth="1"/>
    <col min="12247" max="12247" width="6.44140625" style="15" customWidth="1"/>
    <col min="12248" max="12250" width="10.33203125" style="15" customWidth="1"/>
    <col min="12251" max="12251" width="0" style="15" hidden="1" customWidth="1"/>
    <col min="12252" max="12252" width="10.33203125" style="15" customWidth="1"/>
    <col min="12253" max="12501" width="8.6640625" style="15"/>
    <col min="12502" max="12502" width="42" style="15" customWidth="1"/>
    <col min="12503" max="12503" width="6.44140625" style="15" customWidth="1"/>
    <col min="12504" max="12506" width="10.33203125" style="15" customWidth="1"/>
    <col min="12507" max="12507" width="0" style="15" hidden="1" customWidth="1"/>
    <col min="12508" max="12508" width="10.33203125" style="15" customWidth="1"/>
    <col min="12509" max="12757" width="8.6640625" style="15"/>
    <col min="12758" max="12758" width="42" style="15" customWidth="1"/>
    <col min="12759" max="12759" width="6.44140625" style="15" customWidth="1"/>
    <col min="12760" max="12762" width="10.33203125" style="15" customWidth="1"/>
    <col min="12763" max="12763" width="0" style="15" hidden="1" customWidth="1"/>
    <col min="12764" max="12764" width="10.33203125" style="15" customWidth="1"/>
    <col min="12765" max="13013" width="8.6640625" style="15"/>
    <col min="13014" max="13014" width="42" style="15" customWidth="1"/>
    <col min="13015" max="13015" width="6.44140625" style="15" customWidth="1"/>
    <col min="13016" max="13018" width="10.33203125" style="15" customWidth="1"/>
    <col min="13019" max="13019" width="0" style="15" hidden="1" customWidth="1"/>
    <col min="13020" max="13020" width="10.33203125" style="15" customWidth="1"/>
    <col min="13021" max="13269" width="8.6640625" style="15"/>
    <col min="13270" max="13270" width="42" style="15" customWidth="1"/>
    <col min="13271" max="13271" width="6.44140625" style="15" customWidth="1"/>
    <col min="13272" max="13274" width="10.33203125" style="15" customWidth="1"/>
    <col min="13275" max="13275" width="0" style="15" hidden="1" customWidth="1"/>
    <col min="13276" max="13276" width="10.33203125" style="15" customWidth="1"/>
    <col min="13277" max="13525" width="8.6640625" style="15"/>
    <col min="13526" max="13526" width="42" style="15" customWidth="1"/>
    <col min="13527" max="13527" width="6.44140625" style="15" customWidth="1"/>
    <col min="13528" max="13530" width="10.33203125" style="15" customWidth="1"/>
    <col min="13531" max="13531" width="0" style="15" hidden="1" customWidth="1"/>
    <col min="13532" max="13532" width="10.33203125" style="15" customWidth="1"/>
    <col min="13533" max="13781" width="8.6640625" style="15"/>
    <col min="13782" max="13782" width="42" style="15" customWidth="1"/>
    <col min="13783" max="13783" width="6.44140625" style="15" customWidth="1"/>
    <col min="13784" max="13786" width="10.33203125" style="15" customWidth="1"/>
    <col min="13787" max="13787" width="0" style="15" hidden="1" customWidth="1"/>
    <col min="13788" max="13788" width="10.33203125" style="15" customWidth="1"/>
    <col min="13789" max="14037" width="8.6640625" style="15"/>
    <col min="14038" max="14038" width="42" style="15" customWidth="1"/>
    <col min="14039" max="14039" width="6.44140625" style="15" customWidth="1"/>
    <col min="14040" max="14042" width="10.33203125" style="15" customWidth="1"/>
    <col min="14043" max="14043" width="0" style="15" hidden="1" customWidth="1"/>
    <col min="14044" max="14044" width="10.33203125" style="15" customWidth="1"/>
    <col min="14045" max="14293" width="8.6640625" style="15"/>
    <col min="14294" max="14294" width="42" style="15" customWidth="1"/>
    <col min="14295" max="14295" width="6.44140625" style="15" customWidth="1"/>
    <col min="14296" max="14298" width="10.33203125" style="15" customWidth="1"/>
    <col min="14299" max="14299" width="0" style="15" hidden="1" customWidth="1"/>
    <col min="14300" max="14300" width="10.33203125" style="15" customWidth="1"/>
    <col min="14301" max="14549" width="8.6640625" style="15"/>
    <col min="14550" max="14550" width="42" style="15" customWidth="1"/>
    <col min="14551" max="14551" width="6.44140625" style="15" customWidth="1"/>
    <col min="14552" max="14554" width="10.33203125" style="15" customWidth="1"/>
    <col min="14555" max="14555" width="0" style="15" hidden="1" customWidth="1"/>
    <col min="14556" max="14556" width="10.33203125" style="15" customWidth="1"/>
    <col min="14557" max="14805" width="8.6640625" style="15"/>
    <col min="14806" max="14806" width="42" style="15" customWidth="1"/>
    <col min="14807" max="14807" width="6.44140625" style="15" customWidth="1"/>
    <col min="14808" max="14810" width="10.33203125" style="15" customWidth="1"/>
    <col min="14811" max="14811" width="0" style="15" hidden="1" customWidth="1"/>
    <col min="14812" max="14812" width="10.33203125" style="15" customWidth="1"/>
    <col min="14813" max="15061" width="8.6640625" style="15"/>
    <col min="15062" max="15062" width="42" style="15" customWidth="1"/>
    <col min="15063" max="15063" width="6.44140625" style="15" customWidth="1"/>
    <col min="15064" max="15066" width="10.33203125" style="15" customWidth="1"/>
    <col min="15067" max="15067" width="0" style="15" hidden="1" customWidth="1"/>
    <col min="15068" max="15068" width="10.33203125" style="15" customWidth="1"/>
    <col min="15069" max="15317" width="8.6640625" style="15"/>
    <col min="15318" max="15318" width="42" style="15" customWidth="1"/>
    <col min="15319" max="15319" width="6.44140625" style="15" customWidth="1"/>
    <col min="15320" max="15322" width="10.33203125" style="15" customWidth="1"/>
    <col min="15323" max="15323" width="0" style="15" hidden="1" customWidth="1"/>
    <col min="15324" max="15324" width="10.33203125" style="15" customWidth="1"/>
    <col min="15325" max="15573" width="8.6640625" style="15"/>
    <col min="15574" max="15574" width="42" style="15" customWidth="1"/>
    <col min="15575" max="15575" width="6.44140625" style="15" customWidth="1"/>
    <col min="15576" max="15578" width="10.33203125" style="15" customWidth="1"/>
    <col min="15579" max="15579" width="0" style="15" hidden="1" customWidth="1"/>
    <col min="15580" max="15580" width="10.33203125" style="15" customWidth="1"/>
    <col min="15581" max="15829" width="8.6640625" style="15"/>
    <col min="15830" max="15830" width="42" style="15" customWidth="1"/>
    <col min="15831" max="15831" width="6.44140625" style="15" customWidth="1"/>
    <col min="15832" max="15834" width="10.33203125" style="15" customWidth="1"/>
    <col min="15835" max="15835" width="0" style="15" hidden="1" customWidth="1"/>
    <col min="15836" max="15836" width="10.33203125" style="15" customWidth="1"/>
    <col min="15837" max="16085" width="8.6640625" style="15"/>
    <col min="16086" max="16086" width="42" style="15" customWidth="1"/>
    <col min="16087" max="16087" width="6.44140625" style="15" customWidth="1"/>
    <col min="16088" max="16090" width="10.33203125" style="15" customWidth="1"/>
    <col min="16091" max="16091" width="0" style="15" hidden="1" customWidth="1"/>
    <col min="16092" max="16092" width="10.33203125" style="15" customWidth="1"/>
    <col min="16093" max="16384" width="8.6640625" style="15"/>
  </cols>
  <sheetData>
    <row r="1" spans="1:15" ht="13.95" customHeight="1" x14ac:dyDescent="0.3">
      <c r="A1" s="80" t="s">
        <v>0</v>
      </c>
    </row>
    <row r="2" spans="1:15" ht="13.95" customHeight="1" x14ac:dyDescent="0.25">
      <c r="A2" s="2" t="s">
        <v>38</v>
      </c>
    </row>
    <row r="3" spans="1:15" ht="13.95" customHeight="1" x14ac:dyDescent="0.25">
      <c r="A3" s="2"/>
    </row>
    <row r="4" spans="1:15" ht="13.95" customHeight="1" x14ac:dyDescent="0.25">
      <c r="A4" s="13"/>
    </row>
    <row r="5" spans="1:15" ht="13.95" customHeight="1" x14ac:dyDescent="0.25">
      <c r="A5" s="56" t="s">
        <v>39</v>
      </c>
      <c r="B5" s="57" t="s">
        <v>2</v>
      </c>
      <c r="C5" s="57" t="s">
        <v>3</v>
      </c>
      <c r="D5" s="57" t="s">
        <v>4</v>
      </c>
      <c r="E5" s="57" t="s">
        <v>5</v>
      </c>
      <c r="F5" s="57" t="s">
        <v>7</v>
      </c>
      <c r="G5" s="57" t="s">
        <v>8</v>
      </c>
      <c r="H5" s="57" t="s">
        <v>9</v>
      </c>
      <c r="I5" s="57" t="s">
        <v>10</v>
      </c>
      <c r="J5" s="57" t="s">
        <v>40</v>
      </c>
      <c r="K5" s="57" t="s">
        <v>13</v>
      </c>
      <c r="L5" s="57" t="s">
        <v>14</v>
      </c>
      <c r="M5" s="57" t="s">
        <v>15</v>
      </c>
      <c r="N5" s="57" t="s">
        <v>17</v>
      </c>
      <c r="O5" s="57" t="s">
        <v>18</v>
      </c>
    </row>
    <row r="6" spans="1:15" ht="13.95" customHeight="1" x14ac:dyDescent="0.25">
      <c r="A6" s="30" t="s">
        <v>41</v>
      </c>
      <c r="B6" s="39">
        <v>400.59999999999997</v>
      </c>
      <c r="C6" s="39">
        <v>438.2</v>
      </c>
      <c r="D6" s="39">
        <v>481.20000000000005</v>
      </c>
      <c r="E6" s="39">
        <v>543.09999999999991</v>
      </c>
      <c r="F6" s="39">
        <v>589.6</v>
      </c>
      <c r="G6" s="39">
        <v>637.29999999999995</v>
      </c>
      <c r="H6" s="39">
        <v>815.9</v>
      </c>
      <c r="I6" s="39">
        <v>1054.3000000000002</v>
      </c>
      <c r="J6" s="39">
        <v>1082</v>
      </c>
      <c r="K6" s="39">
        <v>1119.3999999999999</v>
      </c>
      <c r="L6" s="9">
        <v>1093.9000000000001</v>
      </c>
      <c r="M6" s="73">
        <v>1129.5</v>
      </c>
      <c r="N6" s="9">
        <v>1142.5999999999999</v>
      </c>
      <c r="O6" s="9">
        <v>1185.0999999999999</v>
      </c>
    </row>
    <row r="7" spans="1:15" ht="13.95" customHeight="1" x14ac:dyDescent="0.25">
      <c r="A7" s="30" t="s">
        <v>42</v>
      </c>
      <c r="B7" s="39">
        <v>179.1</v>
      </c>
      <c r="C7" s="39">
        <v>191.6</v>
      </c>
      <c r="D7" s="39">
        <v>198.4</v>
      </c>
      <c r="E7" s="39">
        <v>212.5</v>
      </c>
      <c r="F7" s="39">
        <v>236.9</v>
      </c>
      <c r="G7" s="39">
        <v>253.2</v>
      </c>
      <c r="H7" s="39">
        <v>284</v>
      </c>
      <c r="I7" s="39">
        <v>255.3</v>
      </c>
      <c r="J7" s="39">
        <v>263.10000000000002</v>
      </c>
      <c r="K7" s="39">
        <v>269.5</v>
      </c>
      <c r="L7" s="9">
        <v>279.60000000000002</v>
      </c>
      <c r="M7" s="73">
        <v>291.8</v>
      </c>
      <c r="N7" s="9">
        <v>308.60000000000002</v>
      </c>
      <c r="O7" s="9">
        <v>371.1</v>
      </c>
    </row>
    <row r="8" spans="1:15" ht="13.95" customHeight="1" x14ac:dyDescent="0.25">
      <c r="A8" s="30" t="s">
        <v>43</v>
      </c>
      <c r="B8" s="39">
        <v>183.7</v>
      </c>
      <c r="C8" s="39">
        <v>219.2</v>
      </c>
      <c r="D8" s="39">
        <v>212.8</v>
      </c>
      <c r="E8" s="39">
        <v>209.9</v>
      </c>
      <c r="F8" s="39">
        <v>204.9</v>
      </c>
      <c r="G8" s="39">
        <v>200.8</v>
      </c>
      <c r="H8" s="39">
        <v>133.4</v>
      </c>
      <c r="I8" s="39">
        <v>108.9</v>
      </c>
      <c r="J8" s="39">
        <v>101.2</v>
      </c>
      <c r="K8" s="39">
        <v>95.8</v>
      </c>
      <c r="L8" s="9">
        <v>111.3</v>
      </c>
      <c r="M8" s="73">
        <v>101.5</v>
      </c>
      <c r="N8" s="9">
        <v>88.7</v>
      </c>
      <c r="O8" s="9">
        <v>81.900000000000006</v>
      </c>
    </row>
    <row r="9" spans="1:15" ht="13.95" customHeight="1" x14ac:dyDescent="0.25">
      <c r="A9" s="30" t="s">
        <v>44</v>
      </c>
      <c r="B9" s="9">
        <v>5.0999999999999996</v>
      </c>
      <c r="C9" s="9">
        <v>7.3</v>
      </c>
      <c r="D9" s="9">
        <v>9.5</v>
      </c>
      <c r="E9" s="9">
        <v>9.1999999999999993</v>
      </c>
      <c r="F9" s="9">
        <v>9.3000000000000007</v>
      </c>
      <c r="G9" s="9">
        <v>0.2</v>
      </c>
      <c r="H9" s="9">
        <v>1.1000000000000001</v>
      </c>
      <c r="I9" s="9">
        <v>0.1</v>
      </c>
      <c r="J9" s="9">
        <v>0.4</v>
      </c>
      <c r="K9" s="9">
        <v>0.6</v>
      </c>
      <c r="L9" s="9">
        <v>0</v>
      </c>
      <c r="M9" s="73">
        <v>0.3</v>
      </c>
      <c r="N9" s="9">
        <v>0</v>
      </c>
      <c r="O9" s="9">
        <v>1.3</v>
      </c>
    </row>
    <row r="10" spans="1:15" ht="13.95" customHeight="1" x14ac:dyDescent="0.25">
      <c r="A10" s="30" t="s">
        <v>45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7.6</v>
      </c>
      <c r="J10" s="9">
        <v>11.7</v>
      </c>
      <c r="K10" s="9">
        <v>15</v>
      </c>
      <c r="L10" s="9">
        <v>12.4</v>
      </c>
      <c r="M10" s="73">
        <v>19</v>
      </c>
      <c r="N10" s="9">
        <v>18.899999999999999</v>
      </c>
      <c r="O10" s="9">
        <v>19.7</v>
      </c>
    </row>
    <row r="11" spans="1:15" ht="13.95" customHeight="1" x14ac:dyDescent="0.25">
      <c r="A11" s="30" t="s">
        <v>46</v>
      </c>
      <c r="B11" s="9">
        <v>1.1000000000000001</v>
      </c>
      <c r="C11" s="9">
        <v>0.8</v>
      </c>
      <c r="D11" s="9">
        <v>0.6</v>
      </c>
      <c r="E11" s="9">
        <v>0.6</v>
      </c>
      <c r="F11" s="9">
        <v>0.6</v>
      </c>
      <c r="G11" s="9">
        <v>0.6</v>
      </c>
      <c r="H11" s="9">
        <v>35.9</v>
      </c>
      <c r="I11" s="9">
        <f>41.7-7.6+0.1</f>
        <v>34.200000000000003</v>
      </c>
      <c r="J11" s="9">
        <v>34.200000000000003</v>
      </c>
      <c r="K11" s="9">
        <v>70.8</v>
      </c>
      <c r="L11" s="9">
        <f>65.6+13.3</f>
        <v>78.899999999999991</v>
      </c>
      <c r="M11" s="73">
        <v>78.099999999999994</v>
      </c>
      <c r="N11" s="9">
        <v>72.5</v>
      </c>
      <c r="O11" s="9">
        <v>74.400000000000006</v>
      </c>
    </row>
    <row r="12" spans="1:15" ht="13.95" customHeight="1" x14ac:dyDescent="0.25">
      <c r="A12" s="31" t="s">
        <v>47</v>
      </c>
      <c r="B12" s="40">
        <f t="shared" ref="B12:F12" si="0">SUM(B6:B11)</f>
        <v>769.59999999999991</v>
      </c>
      <c r="C12" s="40">
        <f t="shared" si="0"/>
        <v>857.09999999999991</v>
      </c>
      <c r="D12" s="40">
        <f t="shared" si="0"/>
        <v>902.50000000000011</v>
      </c>
      <c r="E12" s="40">
        <f t="shared" si="0"/>
        <v>975.3</v>
      </c>
      <c r="F12" s="40">
        <f t="shared" si="0"/>
        <v>1041.3</v>
      </c>
      <c r="G12" s="40">
        <v>1092.0999999999999</v>
      </c>
      <c r="H12" s="40">
        <v>1270.3</v>
      </c>
      <c r="I12" s="40">
        <f>SUM(I6:I11)</f>
        <v>1460.4</v>
      </c>
      <c r="J12" s="40">
        <f>SUM(J6:J11)</f>
        <v>1492.6000000000001</v>
      </c>
      <c r="K12" s="40">
        <v>1571.1</v>
      </c>
      <c r="L12" s="64">
        <f>SUM(L6:L11)</f>
        <v>1576.1000000000001</v>
      </c>
      <c r="M12" s="75">
        <f>SUM(M6:M11)</f>
        <v>1620.1999999999998</v>
      </c>
      <c r="N12" s="64">
        <f>SUM(N6:N11)</f>
        <v>1631.3</v>
      </c>
      <c r="O12" s="64">
        <f>SUM(O6:O11)</f>
        <v>1733.5</v>
      </c>
    </row>
    <row r="13" spans="1:15" ht="13.95" customHeight="1" x14ac:dyDescent="0.25">
      <c r="A13" s="32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65"/>
      <c r="M13" s="76"/>
      <c r="N13" s="65"/>
      <c r="O13" s="65"/>
    </row>
    <row r="14" spans="1:15" ht="13.95" customHeight="1" x14ac:dyDescent="0.25">
      <c r="A14" s="30" t="s">
        <v>48</v>
      </c>
      <c r="B14" s="39">
        <v>5.7</v>
      </c>
      <c r="C14" s="39">
        <v>25.1</v>
      </c>
      <c r="D14" s="39">
        <v>35.5</v>
      </c>
      <c r="E14" s="39">
        <v>11.5</v>
      </c>
      <c r="F14" s="39">
        <v>7.2</v>
      </c>
      <c r="G14" s="39">
        <v>8.1</v>
      </c>
      <c r="H14" s="39">
        <v>40.799999999999997</v>
      </c>
      <c r="I14" s="39">
        <v>33.5</v>
      </c>
      <c r="J14" s="39">
        <v>58</v>
      </c>
      <c r="K14" s="39">
        <v>58.3</v>
      </c>
      <c r="L14" s="39">
        <v>55.3</v>
      </c>
      <c r="M14" s="77">
        <v>56.7</v>
      </c>
      <c r="N14" s="39">
        <v>56.3</v>
      </c>
      <c r="O14" s="39">
        <v>60.4</v>
      </c>
    </row>
    <row r="15" spans="1:15" ht="13.95" customHeight="1" x14ac:dyDescent="0.25">
      <c r="A15" s="30" t="s">
        <v>49</v>
      </c>
      <c r="B15" s="39">
        <v>145.30000000000001</v>
      </c>
      <c r="C15" s="39">
        <v>33.700000000000003</v>
      </c>
      <c r="D15" s="39">
        <v>30.1</v>
      </c>
      <c r="E15" s="39">
        <v>18.100000000000001</v>
      </c>
      <c r="F15" s="39">
        <v>34.4</v>
      </c>
      <c r="G15" s="39">
        <v>34.9</v>
      </c>
      <c r="H15" s="39">
        <v>73.400000000000006</v>
      </c>
      <c r="I15" s="39">
        <v>51.7</v>
      </c>
      <c r="J15" s="39">
        <v>113.9</v>
      </c>
      <c r="K15" s="39">
        <v>105.1</v>
      </c>
      <c r="L15" s="39">
        <v>73.3</v>
      </c>
      <c r="M15" s="77">
        <v>68.599999999999994</v>
      </c>
      <c r="N15" s="39">
        <v>76.5</v>
      </c>
      <c r="O15" s="39">
        <v>134.30000000000001</v>
      </c>
    </row>
    <row r="16" spans="1:15" ht="13.95" customHeight="1" x14ac:dyDescent="0.25">
      <c r="A16" s="30" t="s">
        <v>44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1.1000000000000001</v>
      </c>
      <c r="H16" s="39">
        <v>0</v>
      </c>
      <c r="I16" s="39">
        <v>0.6</v>
      </c>
      <c r="J16" s="39">
        <v>0</v>
      </c>
      <c r="K16" s="39">
        <v>0</v>
      </c>
      <c r="L16" s="39">
        <v>5</v>
      </c>
      <c r="M16" s="77">
        <v>2.9</v>
      </c>
      <c r="N16" s="39">
        <v>1.2</v>
      </c>
      <c r="O16" s="39">
        <v>3.1</v>
      </c>
    </row>
    <row r="17" spans="1:15" ht="13.95" customHeight="1" x14ac:dyDescent="0.25">
      <c r="A17" s="30" t="s">
        <v>50</v>
      </c>
      <c r="B17" s="39">
        <v>110.8</v>
      </c>
      <c r="C17" s="39">
        <v>123.3</v>
      </c>
      <c r="D17" s="39">
        <v>186.5</v>
      </c>
      <c r="E17" s="39">
        <v>210.8</v>
      </c>
      <c r="F17" s="39">
        <v>166.4</v>
      </c>
      <c r="G17" s="39">
        <v>233.5</v>
      </c>
      <c r="H17" s="39">
        <v>197.7</v>
      </c>
      <c r="I17" s="39">
        <v>194.2</v>
      </c>
      <c r="J17" s="39">
        <v>150.1</v>
      </c>
      <c r="K17" s="39">
        <v>244.2</v>
      </c>
      <c r="L17" s="39">
        <v>209.8</v>
      </c>
      <c r="M17" s="77">
        <v>221.8</v>
      </c>
      <c r="N17" s="39">
        <v>286.89999999999998</v>
      </c>
      <c r="O17" s="39">
        <v>192.9</v>
      </c>
    </row>
    <row r="18" spans="1:15" ht="13.95" hidden="1" customHeight="1" x14ac:dyDescent="0.25">
      <c r="A18" s="30" t="s">
        <v>51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73"/>
      <c r="N18" s="9"/>
      <c r="O18" s="9"/>
    </row>
    <row r="19" spans="1:15" ht="13.95" customHeight="1" x14ac:dyDescent="0.25">
      <c r="A19" s="31" t="s">
        <v>52</v>
      </c>
      <c r="B19" s="40">
        <v>261.8</v>
      </c>
      <c r="C19" s="40">
        <v>182.1</v>
      </c>
      <c r="D19" s="40">
        <f>SUM(D14:D18)</f>
        <v>252.1</v>
      </c>
      <c r="E19" s="40">
        <f>SUM(E14:E18)</f>
        <v>240.4</v>
      </c>
      <c r="F19" s="40">
        <f>SUM(F14:F18)</f>
        <v>208</v>
      </c>
      <c r="G19" s="40">
        <v>277.60000000000002</v>
      </c>
      <c r="H19" s="40">
        <v>311.89999999999998</v>
      </c>
      <c r="I19" s="40">
        <f>SUM(I14:I18)</f>
        <v>280</v>
      </c>
      <c r="J19" s="40">
        <f>SUM(J14:J18)</f>
        <v>322</v>
      </c>
      <c r="K19" s="40">
        <v>407.59999999999997</v>
      </c>
      <c r="L19" s="64">
        <f>SUM(L14:L18)</f>
        <v>343.4</v>
      </c>
      <c r="M19" s="75">
        <f>SUM(M14:M18)</f>
        <v>350</v>
      </c>
      <c r="N19" s="64">
        <f>SUM(N14:N18)</f>
        <v>420.9</v>
      </c>
      <c r="O19" s="64">
        <f>SUM(O14:O18)</f>
        <v>390.70000000000005</v>
      </c>
    </row>
    <row r="20" spans="1:15" ht="13.95" customHeight="1" x14ac:dyDescent="0.25">
      <c r="A20" s="33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66"/>
      <c r="M20" s="78"/>
      <c r="N20" s="66"/>
      <c r="O20" s="66"/>
    </row>
    <row r="21" spans="1:15" ht="13.95" customHeight="1" x14ac:dyDescent="0.25">
      <c r="A21" s="31" t="s">
        <v>53</v>
      </c>
      <c r="B21" s="40">
        <f t="shared" ref="B21:C21" si="1">B19+B12</f>
        <v>1031.3999999999999</v>
      </c>
      <c r="C21" s="40">
        <f t="shared" si="1"/>
        <v>1039.1999999999998</v>
      </c>
      <c r="D21" s="40">
        <f>D19+D12</f>
        <v>1154.6000000000001</v>
      </c>
      <c r="E21" s="40">
        <f>E19+E12</f>
        <v>1215.7</v>
      </c>
      <c r="F21" s="40">
        <f>F19+F12</f>
        <v>1249.3</v>
      </c>
      <c r="G21" s="40">
        <v>1369.6999999999998</v>
      </c>
      <c r="H21" s="40">
        <v>1582.1999999999998</v>
      </c>
      <c r="I21" s="40">
        <f>I19+I12</f>
        <v>1740.4</v>
      </c>
      <c r="J21" s="40">
        <f>J19+J12</f>
        <v>1814.6000000000001</v>
      </c>
      <c r="K21" s="40">
        <v>1978.6999999999998</v>
      </c>
      <c r="L21" s="64">
        <f>L19+L12</f>
        <v>1919.5</v>
      </c>
      <c r="M21" s="75">
        <f>M19+M12</f>
        <v>1970.1999999999998</v>
      </c>
      <c r="N21" s="64">
        <f>N19+N12</f>
        <v>2052.1999999999998</v>
      </c>
      <c r="O21" s="64">
        <f>O19+O12</f>
        <v>2124.1999999999998</v>
      </c>
    </row>
    <row r="22" spans="1:15" ht="13.95" customHeight="1" x14ac:dyDescent="0.25">
      <c r="A22" s="30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67"/>
      <c r="M22" s="34"/>
      <c r="N22" s="67"/>
      <c r="O22" s="67"/>
    </row>
    <row r="23" spans="1:15" ht="13.95" customHeight="1" x14ac:dyDescent="0.25">
      <c r="A23" s="56" t="s">
        <v>54</v>
      </c>
      <c r="B23" s="57" t="s">
        <v>2</v>
      </c>
      <c r="C23" s="57" t="s">
        <v>3</v>
      </c>
      <c r="D23" s="57" t="str">
        <f>+D5</f>
        <v>Q3 2022</v>
      </c>
      <c r="E23" s="57" t="str">
        <f>+E5</f>
        <v>Q4 2022</v>
      </c>
      <c r="F23" s="57" t="str">
        <f>+F5</f>
        <v>Q1 2023</v>
      </c>
      <c r="G23" s="57" t="s">
        <v>8</v>
      </c>
      <c r="H23" s="57" t="s">
        <v>9</v>
      </c>
      <c r="I23" s="57" t="str">
        <f>+I5</f>
        <v>Q4 2023</v>
      </c>
      <c r="J23" s="57" t="str">
        <f>+J5</f>
        <v>Q1 2024</v>
      </c>
      <c r="K23" s="57" t="s">
        <v>13</v>
      </c>
      <c r="L23" s="57" t="str">
        <f>+L5</f>
        <v>Q3 2024</v>
      </c>
      <c r="M23" s="57" t="s">
        <v>15</v>
      </c>
      <c r="N23" s="57" t="s">
        <v>17</v>
      </c>
      <c r="O23" s="57" t="s">
        <v>18</v>
      </c>
    </row>
    <row r="24" spans="1:15" ht="13.95" customHeight="1" x14ac:dyDescent="0.25">
      <c r="A24" s="30" t="s">
        <v>55</v>
      </c>
      <c r="B24" s="39">
        <v>605.1</v>
      </c>
      <c r="C24" s="39">
        <v>588.9</v>
      </c>
      <c r="D24" s="39">
        <v>623</v>
      </c>
      <c r="E24" s="39">
        <v>615.29999999999995</v>
      </c>
      <c r="F24" s="39">
        <v>610.6</v>
      </c>
      <c r="G24" s="39">
        <v>616.20000000000005</v>
      </c>
      <c r="H24" s="39">
        <v>617.1</v>
      </c>
      <c r="I24" s="39">
        <v>697.6</v>
      </c>
      <c r="J24" s="39">
        <v>744.9</v>
      </c>
      <c r="K24" s="39">
        <v>759.8</v>
      </c>
      <c r="L24" s="39">
        <v>805.4</v>
      </c>
      <c r="M24" s="77">
        <v>861.6</v>
      </c>
      <c r="N24" s="39">
        <v>940.3</v>
      </c>
      <c r="O24" s="39">
        <v>965.9</v>
      </c>
    </row>
    <row r="25" spans="1:15" ht="13.95" hidden="1" customHeight="1" x14ac:dyDescent="0.25">
      <c r="A25" s="30" t="s">
        <v>56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73"/>
      <c r="N25" s="9"/>
      <c r="O25" s="9"/>
    </row>
    <row r="26" spans="1:15" ht="13.95" customHeight="1" x14ac:dyDescent="0.25">
      <c r="A26" s="31" t="s">
        <v>57</v>
      </c>
      <c r="B26" s="40">
        <v>605.1</v>
      </c>
      <c r="C26" s="40">
        <v>588.9</v>
      </c>
      <c r="D26" s="40">
        <f>SUM(D24:D25)</f>
        <v>623</v>
      </c>
      <c r="E26" s="40">
        <f>SUM(E24:E25)</f>
        <v>615.29999999999995</v>
      </c>
      <c r="F26" s="40">
        <f>SUM(F24:F25)</f>
        <v>610.6</v>
      </c>
      <c r="G26" s="40">
        <v>616.20000000000005</v>
      </c>
      <c r="H26" s="40">
        <v>617.1</v>
      </c>
      <c r="I26" s="40">
        <f>+I24+I25</f>
        <v>697.6</v>
      </c>
      <c r="J26" s="40">
        <f>SUM(J24:J25)</f>
        <v>744.9</v>
      </c>
      <c r="K26" s="40">
        <v>759.8</v>
      </c>
      <c r="L26" s="64">
        <f>SUM(L24:L25)</f>
        <v>805.4</v>
      </c>
      <c r="M26" s="75">
        <v>861.6</v>
      </c>
      <c r="N26" s="64">
        <f>SUM(N24)</f>
        <v>940.3</v>
      </c>
      <c r="O26" s="64">
        <f>SUM(O24)</f>
        <v>965.9</v>
      </c>
    </row>
    <row r="27" spans="1:15" ht="13.95" customHeight="1" x14ac:dyDescent="0.25">
      <c r="A27" s="32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65"/>
      <c r="M27" s="76"/>
      <c r="N27" s="65"/>
      <c r="O27" s="65"/>
    </row>
    <row r="28" spans="1:15" ht="13.8" hidden="1" x14ac:dyDescent="0.25">
      <c r="A28" s="30" t="s">
        <v>58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73"/>
      <c r="N28" s="9"/>
      <c r="O28" s="9"/>
    </row>
    <row r="29" spans="1:15" ht="13.95" customHeight="1" x14ac:dyDescent="0.25">
      <c r="A29" s="30" t="s">
        <v>59</v>
      </c>
      <c r="B29" s="39">
        <v>0</v>
      </c>
      <c r="C29" s="39">
        <v>0</v>
      </c>
      <c r="D29" s="39">
        <v>94.1</v>
      </c>
      <c r="E29" s="39">
        <v>164.9</v>
      </c>
      <c r="F29" s="39">
        <v>192.8</v>
      </c>
      <c r="G29" s="39">
        <v>292</v>
      </c>
      <c r="H29" s="39">
        <v>292.3</v>
      </c>
      <c r="I29" s="39">
        <v>292.60000000000002</v>
      </c>
      <c r="J29" s="39">
        <v>292.89999999999998</v>
      </c>
      <c r="K29" s="39">
        <v>454.7</v>
      </c>
      <c r="L29" s="39">
        <v>451.4</v>
      </c>
      <c r="M29" s="77">
        <v>468.2</v>
      </c>
      <c r="N29" s="39">
        <v>488.5</v>
      </c>
      <c r="O29" s="39">
        <v>539.6</v>
      </c>
    </row>
    <row r="30" spans="1:15" ht="13.95" customHeight="1" x14ac:dyDescent="0.25">
      <c r="A30" s="30" t="s">
        <v>60</v>
      </c>
      <c r="B30" s="39">
        <v>7.5</v>
      </c>
      <c r="C30" s="39">
        <v>8.1</v>
      </c>
      <c r="D30" s="39">
        <v>8.5</v>
      </c>
      <c r="E30" s="39">
        <v>9.3000000000000007</v>
      </c>
      <c r="F30" s="39">
        <v>9.9</v>
      </c>
      <c r="G30" s="39">
        <v>10.4</v>
      </c>
      <c r="H30" s="39">
        <v>11</v>
      </c>
      <c r="I30" s="39">
        <v>11.7</v>
      </c>
      <c r="J30" s="39">
        <v>11.8</v>
      </c>
      <c r="K30" s="39">
        <v>12.3</v>
      </c>
      <c r="L30" s="39">
        <v>12.7</v>
      </c>
      <c r="M30" s="77">
        <v>13.6</v>
      </c>
      <c r="N30" s="39">
        <v>13.3</v>
      </c>
      <c r="O30" s="39">
        <v>12</v>
      </c>
    </row>
    <row r="31" spans="1:15" ht="13.95" customHeight="1" x14ac:dyDescent="0.25">
      <c r="A31" s="30" t="s">
        <v>44</v>
      </c>
      <c r="B31" s="9">
        <v>5</v>
      </c>
      <c r="C31" s="9">
        <v>4.5</v>
      </c>
      <c r="D31" s="9">
        <v>0</v>
      </c>
      <c r="E31" s="9">
        <v>1.4</v>
      </c>
      <c r="F31" s="9">
        <v>0.6</v>
      </c>
      <c r="G31" s="9">
        <v>0</v>
      </c>
      <c r="H31" s="9">
        <v>1.9</v>
      </c>
      <c r="I31" s="9">
        <v>0.4</v>
      </c>
      <c r="J31" s="9">
        <v>0.5</v>
      </c>
      <c r="K31" s="9">
        <v>0.8</v>
      </c>
      <c r="L31" s="39">
        <v>0.2</v>
      </c>
      <c r="M31" s="77">
        <v>0.2</v>
      </c>
      <c r="N31" s="39">
        <v>0.7</v>
      </c>
      <c r="O31" s="39">
        <v>0</v>
      </c>
    </row>
    <row r="32" spans="1:15" ht="13.95" customHeight="1" x14ac:dyDescent="0.25">
      <c r="A32" s="30" t="s">
        <v>61</v>
      </c>
      <c r="B32" s="39">
        <f>14.4+12.4</f>
        <v>26.8</v>
      </c>
      <c r="C32" s="39">
        <f>14.6+12.5</f>
        <v>27.1</v>
      </c>
      <c r="D32" s="39">
        <f>14.9+12.3</f>
        <v>27.200000000000003</v>
      </c>
      <c r="E32" s="39">
        <f>13.4+10.4</f>
        <v>23.8</v>
      </c>
      <c r="F32" s="39">
        <v>24</v>
      </c>
      <c r="G32" s="39">
        <v>25.1</v>
      </c>
      <c r="H32" s="39">
        <v>179.4</v>
      </c>
      <c r="I32" s="39">
        <v>224</v>
      </c>
      <c r="J32" s="39">
        <v>226.7</v>
      </c>
      <c r="K32" s="39">
        <v>229.6</v>
      </c>
      <c r="L32" s="39">
        <v>171</v>
      </c>
      <c r="M32" s="77">
        <v>172.7</v>
      </c>
      <c r="N32" s="39">
        <v>174.4</v>
      </c>
      <c r="O32" s="39">
        <v>176.2</v>
      </c>
    </row>
    <row r="33" spans="1:15" ht="13.95" customHeight="1" x14ac:dyDescent="0.25">
      <c r="A33" s="30" t="s">
        <v>62</v>
      </c>
      <c r="B33" s="39">
        <v>204.7</v>
      </c>
      <c r="C33" s="39">
        <v>245.5</v>
      </c>
      <c r="D33" s="39">
        <v>191.4</v>
      </c>
      <c r="E33" s="39">
        <v>187.2</v>
      </c>
      <c r="F33" s="39">
        <v>183</v>
      </c>
      <c r="G33" s="39">
        <v>178.6</v>
      </c>
      <c r="H33" s="39">
        <v>94.4</v>
      </c>
      <c r="I33" s="39">
        <v>108.6</v>
      </c>
      <c r="J33" s="39">
        <v>99.5</v>
      </c>
      <c r="K33" s="39">
        <v>93</v>
      </c>
      <c r="L33" s="39">
        <v>93.4</v>
      </c>
      <c r="M33" s="77">
        <v>86.8</v>
      </c>
      <c r="N33" s="39">
        <v>80.400000000000006</v>
      </c>
      <c r="O33" s="39">
        <v>77.3</v>
      </c>
    </row>
    <row r="34" spans="1:15" ht="13.95" customHeight="1" x14ac:dyDescent="0.25">
      <c r="A34" s="30" t="s">
        <v>63</v>
      </c>
      <c r="B34" s="39">
        <v>50.3</v>
      </c>
      <c r="C34" s="39">
        <v>50.3</v>
      </c>
      <c r="D34" s="39">
        <v>50.3</v>
      </c>
      <c r="E34" s="39">
        <v>33.6</v>
      </c>
      <c r="F34" s="39">
        <v>33.6</v>
      </c>
      <c r="G34" s="39">
        <v>33.6</v>
      </c>
      <c r="H34" s="39">
        <v>46.3</v>
      </c>
      <c r="I34" s="39">
        <v>67.400000000000006</v>
      </c>
      <c r="J34" s="39">
        <v>45.4</v>
      </c>
      <c r="K34" s="39">
        <v>45</v>
      </c>
      <c r="L34" s="39">
        <v>31.4</v>
      </c>
      <c r="M34" s="77">
        <v>31.4</v>
      </c>
      <c r="N34" s="39">
        <v>30.8</v>
      </c>
      <c r="O34" s="39">
        <v>108</v>
      </c>
    </row>
    <row r="35" spans="1:15" ht="13.95" customHeight="1" x14ac:dyDescent="0.25">
      <c r="A35" s="31" t="s">
        <v>64</v>
      </c>
      <c r="B35" s="40">
        <f t="shared" ref="B35:F35" si="2">SUM(B28:B34)</f>
        <v>294.3</v>
      </c>
      <c r="C35" s="40">
        <f t="shared" si="2"/>
        <v>335.5</v>
      </c>
      <c r="D35" s="40">
        <f t="shared" si="2"/>
        <v>371.50000000000006</v>
      </c>
      <c r="E35" s="40">
        <f t="shared" si="2"/>
        <v>420.20000000000005</v>
      </c>
      <c r="F35" s="40">
        <f t="shared" si="2"/>
        <v>443.90000000000003</v>
      </c>
      <c r="G35" s="40">
        <v>539.70000000000005</v>
      </c>
      <c r="H35" s="40">
        <v>625.29999999999995</v>
      </c>
      <c r="I35" s="40">
        <f>SUM(I28:I34)</f>
        <v>704.7</v>
      </c>
      <c r="J35" s="40">
        <f>SUM(J28:J34)</f>
        <v>676.8</v>
      </c>
      <c r="K35" s="40">
        <v>835.4</v>
      </c>
      <c r="L35" s="64">
        <f>SUM(L28:L34)</f>
        <v>760.09999999999991</v>
      </c>
      <c r="M35" s="75">
        <f>SUM(M28:M34)</f>
        <v>772.9</v>
      </c>
      <c r="N35" s="64">
        <f>SUM(N28:N34)</f>
        <v>788.09999999999991</v>
      </c>
      <c r="O35" s="64">
        <f>SUM(O28:O34)</f>
        <v>913.09999999999991</v>
      </c>
    </row>
    <row r="36" spans="1:15" ht="13.95" customHeight="1" x14ac:dyDescent="0.25">
      <c r="A36" s="32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65"/>
      <c r="M36" s="76"/>
      <c r="N36" s="65"/>
      <c r="O36" s="65"/>
    </row>
    <row r="37" spans="1:15" ht="13.95" customHeight="1" x14ac:dyDescent="0.25">
      <c r="A37" s="30" t="s">
        <v>65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61">
        <v>79.900000000000006</v>
      </c>
      <c r="I37" s="61">
        <v>79.900000000000006</v>
      </c>
      <c r="J37" s="61">
        <v>119.9</v>
      </c>
      <c r="K37" s="61">
        <v>134.5</v>
      </c>
      <c r="L37" s="68">
        <v>104.6</v>
      </c>
      <c r="M37" s="79">
        <v>94.6</v>
      </c>
      <c r="N37" s="68">
        <v>94.6</v>
      </c>
      <c r="O37" s="68">
        <v>74.3</v>
      </c>
    </row>
    <row r="38" spans="1:15" ht="13.95" customHeight="1" x14ac:dyDescent="0.25">
      <c r="A38" s="30" t="s">
        <v>66</v>
      </c>
      <c r="B38" s="39">
        <v>97.2</v>
      </c>
      <c r="C38" s="39">
        <v>89.1</v>
      </c>
      <c r="D38" s="39">
        <v>91.300000000000011</v>
      </c>
      <c r="E38" s="39">
        <v>107.2</v>
      </c>
      <c r="F38" s="39">
        <v>125.1</v>
      </c>
      <c r="G38" s="39">
        <v>145.4</v>
      </c>
      <c r="H38" s="39">
        <v>170.7</v>
      </c>
      <c r="I38" s="39">
        <v>220.29999999999998</v>
      </c>
      <c r="J38" s="39">
        <v>234</v>
      </c>
      <c r="K38" s="39">
        <v>209.5</v>
      </c>
      <c r="L38" s="39">
        <v>200.4</v>
      </c>
      <c r="M38" s="77">
        <v>197</v>
      </c>
      <c r="N38" s="39">
        <v>190.1</v>
      </c>
      <c r="O38" s="39">
        <v>135.9</v>
      </c>
    </row>
    <row r="39" spans="1:15" ht="13.95" customHeight="1" x14ac:dyDescent="0.25">
      <c r="A39" s="30" t="s">
        <v>44</v>
      </c>
      <c r="B39" s="9">
        <v>17.2</v>
      </c>
      <c r="C39" s="9">
        <v>10.7</v>
      </c>
      <c r="D39" s="9">
        <v>3.6</v>
      </c>
      <c r="E39" s="9">
        <v>4.2</v>
      </c>
      <c r="F39" s="9">
        <v>1.1000000000000001</v>
      </c>
      <c r="G39" s="9">
        <v>0</v>
      </c>
      <c r="H39" s="9">
        <v>6.2</v>
      </c>
      <c r="I39" s="9">
        <v>0</v>
      </c>
      <c r="J39" s="9">
        <v>1.1000000000000001</v>
      </c>
      <c r="K39" s="9">
        <v>2.5</v>
      </c>
      <c r="L39" s="39">
        <v>0</v>
      </c>
      <c r="M39" s="77">
        <v>0.8</v>
      </c>
      <c r="N39" s="39">
        <v>0.8</v>
      </c>
      <c r="O39" s="39">
        <v>0</v>
      </c>
    </row>
    <row r="40" spans="1:15" ht="13.95" customHeight="1" x14ac:dyDescent="0.25">
      <c r="A40" s="30" t="s">
        <v>67</v>
      </c>
      <c r="B40" s="39">
        <v>17.600000000000001</v>
      </c>
      <c r="C40" s="39">
        <v>15</v>
      </c>
      <c r="D40" s="39">
        <v>65.2</v>
      </c>
      <c r="E40" s="39">
        <v>68.8</v>
      </c>
      <c r="F40" s="39">
        <v>68.599999999999994</v>
      </c>
      <c r="G40" s="39">
        <v>68.400000000000006</v>
      </c>
      <c r="H40" s="39">
        <v>83</v>
      </c>
      <c r="I40" s="39">
        <v>37.9</v>
      </c>
      <c r="J40" s="39">
        <v>37.9</v>
      </c>
      <c r="K40" s="39">
        <v>37</v>
      </c>
      <c r="L40" s="39">
        <v>49</v>
      </c>
      <c r="M40" s="77">
        <v>43.3</v>
      </c>
      <c r="N40" s="39">
        <v>38.299999999999997</v>
      </c>
      <c r="O40" s="39">
        <v>35</v>
      </c>
    </row>
    <row r="41" spans="1:15" ht="13.95" customHeight="1" x14ac:dyDescent="0.25">
      <c r="A41" s="31" t="s">
        <v>68</v>
      </c>
      <c r="B41" s="40">
        <v>132</v>
      </c>
      <c r="C41" s="40">
        <v>114.8</v>
      </c>
      <c r="D41" s="40">
        <f>SUM(D38:D40)</f>
        <v>160.10000000000002</v>
      </c>
      <c r="E41" s="40">
        <f>SUM(E38:E40)</f>
        <v>180.2</v>
      </c>
      <c r="F41" s="40">
        <f>SUM(F38:F40)</f>
        <v>194.79999999999998</v>
      </c>
      <c r="G41" s="40">
        <v>213.8</v>
      </c>
      <c r="H41" s="40">
        <v>339.8</v>
      </c>
      <c r="I41" s="40">
        <f>SUM(I37:I40)</f>
        <v>338.09999999999997</v>
      </c>
      <c r="J41" s="40">
        <f>SUM(J37:J40)</f>
        <v>392.9</v>
      </c>
      <c r="K41" s="40">
        <v>383.5</v>
      </c>
      <c r="L41" s="64">
        <f>SUM(L37:L40)</f>
        <v>354</v>
      </c>
      <c r="M41" s="75">
        <f>SUM(M37:M40)</f>
        <v>335.70000000000005</v>
      </c>
      <c r="N41" s="64">
        <f>SUM(N37:N40)</f>
        <v>323.8</v>
      </c>
      <c r="O41" s="64">
        <f>SUM(O37:O40)</f>
        <v>245.2</v>
      </c>
    </row>
    <row r="42" spans="1:15" ht="13.95" customHeight="1" x14ac:dyDescent="0.25">
      <c r="A42" s="33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66"/>
      <c r="M42" s="78"/>
      <c r="N42" s="66"/>
      <c r="O42" s="66"/>
    </row>
    <row r="43" spans="1:15" ht="13.95" customHeight="1" x14ac:dyDescent="0.25">
      <c r="A43" s="31" t="s">
        <v>69</v>
      </c>
      <c r="B43" s="40">
        <f t="shared" ref="B43:F43" si="3">B41+B35</f>
        <v>426.3</v>
      </c>
      <c r="C43" s="40">
        <f t="shared" si="3"/>
        <v>450.3</v>
      </c>
      <c r="D43" s="40">
        <f t="shared" si="3"/>
        <v>531.60000000000014</v>
      </c>
      <c r="E43" s="40">
        <f t="shared" si="3"/>
        <v>600.40000000000009</v>
      </c>
      <c r="F43" s="40">
        <f t="shared" si="3"/>
        <v>638.70000000000005</v>
      </c>
      <c r="G43" s="40">
        <v>753.5</v>
      </c>
      <c r="H43" s="40">
        <v>965.09999999999991</v>
      </c>
      <c r="I43" s="40">
        <f>I41+I35</f>
        <v>1042.8</v>
      </c>
      <c r="J43" s="40">
        <f>J41+J35</f>
        <v>1069.6999999999998</v>
      </c>
      <c r="K43" s="40">
        <v>1218.9000000000001</v>
      </c>
      <c r="L43" s="64">
        <f>L41+L35</f>
        <v>1114.0999999999999</v>
      </c>
      <c r="M43" s="75">
        <f>M41+M35</f>
        <v>1108.5999999999999</v>
      </c>
      <c r="N43" s="64">
        <f>N41+N35</f>
        <v>1111.8999999999999</v>
      </c>
      <c r="O43" s="64">
        <f>O41+O35</f>
        <v>1158.3</v>
      </c>
    </row>
    <row r="44" spans="1:15" ht="13.95" customHeight="1" x14ac:dyDescent="0.25">
      <c r="A44" s="33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66"/>
      <c r="M44" s="78"/>
      <c r="N44" s="66"/>
      <c r="O44" s="66"/>
    </row>
    <row r="45" spans="1:15" ht="13.95" customHeight="1" x14ac:dyDescent="0.25">
      <c r="A45" s="31" t="s">
        <v>70</v>
      </c>
      <c r="B45" s="40">
        <f t="shared" ref="B45:F45" si="4">B43+B26</f>
        <v>1031.4000000000001</v>
      </c>
      <c r="C45" s="40">
        <f t="shared" si="4"/>
        <v>1039.2</v>
      </c>
      <c r="D45" s="40">
        <f t="shared" si="4"/>
        <v>1154.6000000000001</v>
      </c>
      <c r="E45" s="40">
        <f t="shared" si="4"/>
        <v>1215.7</v>
      </c>
      <c r="F45" s="40">
        <f t="shared" si="4"/>
        <v>1249.3000000000002</v>
      </c>
      <c r="G45" s="40">
        <v>1369.7</v>
      </c>
      <c r="H45" s="40">
        <v>1582.1999999999998</v>
      </c>
      <c r="I45" s="40">
        <f>I43+I26</f>
        <v>1740.4</v>
      </c>
      <c r="J45" s="40">
        <f>J43+J26</f>
        <v>1814.6</v>
      </c>
      <c r="K45" s="40">
        <v>1978.7</v>
      </c>
      <c r="L45" s="64">
        <f>L43+L26</f>
        <v>1919.5</v>
      </c>
      <c r="M45" s="75">
        <f>M43+M26</f>
        <v>1970.1999999999998</v>
      </c>
      <c r="N45" s="64">
        <f>N43+N26</f>
        <v>2052.1999999999998</v>
      </c>
      <c r="O45" s="64">
        <f>O43+O26</f>
        <v>2124.1999999999998</v>
      </c>
    </row>
    <row r="46" spans="1:15" ht="13.95" customHeight="1" x14ac:dyDescent="0.25">
      <c r="A46" s="32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2"/>
      <c r="M46" s="82"/>
      <c r="N46" s="82"/>
      <c r="O46" s="82"/>
    </row>
    <row r="47" spans="1:15" ht="13.95" customHeight="1" x14ac:dyDescent="0.25">
      <c r="A47" s="83"/>
    </row>
    <row r="48" spans="1:15" ht="13.95" customHeight="1" x14ac:dyDescent="0.25">
      <c r="A48" s="8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</row>
    <row r="49" spans="2:15" ht="13.95" customHeight="1" x14ac:dyDescent="0.25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</row>
  </sheetData>
  <phoneticPr fontId="8" type="noConversion"/>
  <printOptions horizontalCentered="1"/>
  <pageMargins left="0.7" right="0.7" top="0.75" bottom="0.75" header="0.3" footer="0.3"/>
  <pageSetup scale="8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2060"/>
    <pageSetUpPr fitToPage="1"/>
  </sheetPr>
  <dimension ref="A1:R44"/>
  <sheetViews>
    <sheetView showGridLines="0" zoomScaleNormal="100" zoomScalePageLayoutView="115" workbookViewId="0">
      <selection activeCell="F42" sqref="F42"/>
    </sheetView>
  </sheetViews>
  <sheetFormatPr defaultColWidth="8.6640625" defaultRowHeight="13.95" customHeight="1" x14ac:dyDescent="0.3"/>
  <cols>
    <col min="1" max="1" width="78.6640625" style="14" bestFit="1" customWidth="1"/>
    <col min="2" max="14" width="8.6640625" style="14" customWidth="1"/>
    <col min="15" max="15" width="8.6640625" style="14"/>
    <col min="16" max="16" width="10.6640625" style="14" customWidth="1"/>
    <col min="17" max="222" width="8.6640625" style="14"/>
    <col min="223" max="223" width="38.33203125" style="14" customWidth="1"/>
    <col min="224" max="224" width="9.6640625" style="14" customWidth="1"/>
    <col min="225" max="227" width="8.33203125" style="14" customWidth="1"/>
    <col min="228" max="228" width="7.44140625" style="14" customWidth="1"/>
    <col min="229" max="229" width="8.6640625" style="14" customWidth="1"/>
    <col min="230" max="478" width="8.6640625" style="14"/>
    <col min="479" max="479" width="38.33203125" style="14" customWidth="1"/>
    <col min="480" max="480" width="9.6640625" style="14" customWidth="1"/>
    <col min="481" max="483" width="8.33203125" style="14" customWidth="1"/>
    <col min="484" max="484" width="7.44140625" style="14" customWidth="1"/>
    <col min="485" max="485" width="8.6640625" style="14" customWidth="1"/>
    <col min="486" max="734" width="8.6640625" style="14"/>
    <col min="735" max="735" width="38.33203125" style="14" customWidth="1"/>
    <col min="736" max="736" width="9.6640625" style="14" customWidth="1"/>
    <col min="737" max="739" width="8.33203125" style="14" customWidth="1"/>
    <col min="740" max="740" width="7.44140625" style="14" customWidth="1"/>
    <col min="741" max="741" width="8.6640625" style="14" customWidth="1"/>
    <col min="742" max="990" width="8.6640625" style="14"/>
    <col min="991" max="991" width="38.33203125" style="14" customWidth="1"/>
    <col min="992" max="992" width="9.6640625" style="14" customWidth="1"/>
    <col min="993" max="995" width="8.33203125" style="14" customWidth="1"/>
    <col min="996" max="996" width="7.44140625" style="14" customWidth="1"/>
    <col min="997" max="997" width="8.6640625" style="14" customWidth="1"/>
    <col min="998" max="1246" width="8.6640625" style="14"/>
    <col min="1247" max="1247" width="38.33203125" style="14" customWidth="1"/>
    <col min="1248" max="1248" width="9.6640625" style="14" customWidth="1"/>
    <col min="1249" max="1251" width="8.33203125" style="14" customWidth="1"/>
    <col min="1252" max="1252" width="7.44140625" style="14" customWidth="1"/>
    <col min="1253" max="1253" width="8.6640625" style="14" customWidth="1"/>
    <col min="1254" max="1502" width="8.6640625" style="14"/>
    <col min="1503" max="1503" width="38.33203125" style="14" customWidth="1"/>
    <col min="1504" max="1504" width="9.6640625" style="14" customWidth="1"/>
    <col min="1505" max="1507" width="8.33203125" style="14" customWidth="1"/>
    <col min="1508" max="1508" width="7.44140625" style="14" customWidth="1"/>
    <col min="1509" max="1509" width="8.6640625" style="14" customWidth="1"/>
    <col min="1510" max="1758" width="8.6640625" style="14"/>
    <col min="1759" max="1759" width="38.33203125" style="14" customWidth="1"/>
    <col min="1760" max="1760" width="9.6640625" style="14" customWidth="1"/>
    <col min="1761" max="1763" width="8.33203125" style="14" customWidth="1"/>
    <col min="1764" max="1764" width="7.44140625" style="14" customWidth="1"/>
    <col min="1765" max="1765" width="8.6640625" style="14" customWidth="1"/>
    <col min="1766" max="2014" width="8.6640625" style="14"/>
    <col min="2015" max="2015" width="38.33203125" style="14" customWidth="1"/>
    <col min="2016" max="2016" width="9.6640625" style="14" customWidth="1"/>
    <col min="2017" max="2019" width="8.33203125" style="14" customWidth="1"/>
    <col min="2020" max="2020" width="7.44140625" style="14" customWidth="1"/>
    <col min="2021" max="2021" width="8.6640625" style="14" customWidth="1"/>
    <col min="2022" max="2270" width="8.6640625" style="14"/>
    <col min="2271" max="2271" width="38.33203125" style="14" customWidth="1"/>
    <col min="2272" max="2272" width="9.6640625" style="14" customWidth="1"/>
    <col min="2273" max="2275" width="8.33203125" style="14" customWidth="1"/>
    <col min="2276" max="2276" width="7.44140625" style="14" customWidth="1"/>
    <col min="2277" max="2277" width="8.6640625" style="14" customWidth="1"/>
    <col min="2278" max="2526" width="8.6640625" style="14"/>
    <col min="2527" max="2527" width="38.33203125" style="14" customWidth="1"/>
    <col min="2528" max="2528" width="9.6640625" style="14" customWidth="1"/>
    <col min="2529" max="2531" width="8.33203125" style="14" customWidth="1"/>
    <col min="2532" max="2532" width="7.44140625" style="14" customWidth="1"/>
    <col min="2533" max="2533" width="8.6640625" style="14" customWidth="1"/>
    <col min="2534" max="2782" width="8.6640625" style="14"/>
    <col min="2783" max="2783" width="38.33203125" style="14" customWidth="1"/>
    <col min="2784" max="2784" width="9.6640625" style="14" customWidth="1"/>
    <col min="2785" max="2787" width="8.33203125" style="14" customWidth="1"/>
    <col min="2788" max="2788" width="7.44140625" style="14" customWidth="1"/>
    <col min="2789" max="2789" width="8.6640625" style="14" customWidth="1"/>
    <col min="2790" max="3038" width="8.6640625" style="14"/>
    <col min="3039" max="3039" width="38.33203125" style="14" customWidth="1"/>
    <col min="3040" max="3040" width="9.6640625" style="14" customWidth="1"/>
    <col min="3041" max="3043" width="8.33203125" style="14" customWidth="1"/>
    <col min="3044" max="3044" width="7.44140625" style="14" customWidth="1"/>
    <col min="3045" max="3045" width="8.6640625" style="14" customWidth="1"/>
    <col min="3046" max="3294" width="8.6640625" style="14"/>
    <col min="3295" max="3295" width="38.33203125" style="14" customWidth="1"/>
    <col min="3296" max="3296" width="9.6640625" style="14" customWidth="1"/>
    <col min="3297" max="3299" width="8.33203125" style="14" customWidth="1"/>
    <col min="3300" max="3300" width="7.44140625" style="14" customWidth="1"/>
    <col min="3301" max="3301" width="8.6640625" style="14" customWidth="1"/>
    <col min="3302" max="3550" width="8.6640625" style="14"/>
    <col min="3551" max="3551" width="38.33203125" style="14" customWidth="1"/>
    <col min="3552" max="3552" width="9.6640625" style="14" customWidth="1"/>
    <col min="3553" max="3555" width="8.33203125" style="14" customWidth="1"/>
    <col min="3556" max="3556" width="7.44140625" style="14" customWidth="1"/>
    <col min="3557" max="3557" width="8.6640625" style="14" customWidth="1"/>
    <col min="3558" max="3806" width="8.6640625" style="14"/>
    <col min="3807" max="3807" width="38.33203125" style="14" customWidth="1"/>
    <col min="3808" max="3808" width="9.6640625" style="14" customWidth="1"/>
    <col min="3809" max="3811" width="8.33203125" style="14" customWidth="1"/>
    <col min="3812" max="3812" width="7.44140625" style="14" customWidth="1"/>
    <col min="3813" max="3813" width="8.6640625" style="14" customWidth="1"/>
    <col min="3814" max="4062" width="8.6640625" style="14"/>
    <col min="4063" max="4063" width="38.33203125" style="14" customWidth="1"/>
    <col min="4064" max="4064" width="9.6640625" style="14" customWidth="1"/>
    <col min="4065" max="4067" width="8.33203125" style="14" customWidth="1"/>
    <col min="4068" max="4068" width="7.44140625" style="14" customWidth="1"/>
    <col min="4069" max="4069" width="8.6640625" style="14" customWidth="1"/>
    <col min="4070" max="4318" width="8.6640625" style="14"/>
    <col min="4319" max="4319" width="38.33203125" style="14" customWidth="1"/>
    <col min="4320" max="4320" width="9.6640625" style="14" customWidth="1"/>
    <col min="4321" max="4323" width="8.33203125" style="14" customWidth="1"/>
    <col min="4324" max="4324" width="7.44140625" style="14" customWidth="1"/>
    <col min="4325" max="4325" width="8.6640625" style="14" customWidth="1"/>
    <col min="4326" max="4574" width="8.6640625" style="14"/>
    <col min="4575" max="4575" width="38.33203125" style="14" customWidth="1"/>
    <col min="4576" max="4576" width="9.6640625" style="14" customWidth="1"/>
    <col min="4577" max="4579" width="8.33203125" style="14" customWidth="1"/>
    <col min="4580" max="4580" width="7.44140625" style="14" customWidth="1"/>
    <col min="4581" max="4581" width="8.6640625" style="14" customWidth="1"/>
    <col min="4582" max="4830" width="8.6640625" style="14"/>
    <col min="4831" max="4831" width="38.33203125" style="14" customWidth="1"/>
    <col min="4832" max="4832" width="9.6640625" style="14" customWidth="1"/>
    <col min="4833" max="4835" width="8.33203125" style="14" customWidth="1"/>
    <col min="4836" max="4836" width="7.44140625" style="14" customWidth="1"/>
    <col min="4837" max="4837" width="8.6640625" style="14" customWidth="1"/>
    <col min="4838" max="5086" width="8.6640625" style="14"/>
    <col min="5087" max="5087" width="38.33203125" style="14" customWidth="1"/>
    <col min="5088" max="5088" width="9.6640625" style="14" customWidth="1"/>
    <col min="5089" max="5091" width="8.33203125" style="14" customWidth="1"/>
    <col min="5092" max="5092" width="7.44140625" style="14" customWidth="1"/>
    <col min="5093" max="5093" width="8.6640625" style="14" customWidth="1"/>
    <col min="5094" max="5342" width="8.6640625" style="14"/>
    <col min="5343" max="5343" width="38.33203125" style="14" customWidth="1"/>
    <col min="5344" max="5344" width="9.6640625" style="14" customWidth="1"/>
    <col min="5345" max="5347" width="8.33203125" style="14" customWidth="1"/>
    <col min="5348" max="5348" width="7.44140625" style="14" customWidth="1"/>
    <col min="5349" max="5349" width="8.6640625" style="14" customWidth="1"/>
    <col min="5350" max="5598" width="8.6640625" style="14"/>
    <col min="5599" max="5599" width="38.33203125" style="14" customWidth="1"/>
    <col min="5600" max="5600" width="9.6640625" style="14" customWidth="1"/>
    <col min="5601" max="5603" width="8.33203125" style="14" customWidth="1"/>
    <col min="5604" max="5604" width="7.44140625" style="14" customWidth="1"/>
    <col min="5605" max="5605" width="8.6640625" style="14" customWidth="1"/>
    <col min="5606" max="5854" width="8.6640625" style="14"/>
    <col min="5855" max="5855" width="38.33203125" style="14" customWidth="1"/>
    <col min="5856" max="5856" width="9.6640625" style="14" customWidth="1"/>
    <col min="5857" max="5859" width="8.33203125" style="14" customWidth="1"/>
    <col min="5860" max="5860" width="7.44140625" style="14" customWidth="1"/>
    <col min="5861" max="5861" width="8.6640625" style="14" customWidth="1"/>
    <col min="5862" max="6110" width="8.6640625" style="14"/>
    <col min="6111" max="6111" width="38.33203125" style="14" customWidth="1"/>
    <col min="6112" max="6112" width="9.6640625" style="14" customWidth="1"/>
    <col min="6113" max="6115" width="8.33203125" style="14" customWidth="1"/>
    <col min="6116" max="6116" width="7.44140625" style="14" customWidth="1"/>
    <col min="6117" max="6117" width="8.6640625" style="14" customWidth="1"/>
    <col min="6118" max="6366" width="8.6640625" style="14"/>
    <col min="6367" max="6367" width="38.33203125" style="14" customWidth="1"/>
    <col min="6368" max="6368" width="9.6640625" style="14" customWidth="1"/>
    <col min="6369" max="6371" width="8.33203125" style="14" customWidth="1"/>
    <col min="6372" max="6372" width="7.44140625" style="14" customWidth="1"/>
    <col min="6373" max="6373" width="8.6640625" style="14" customWidth="1"/>
    <col min="6374" max="6622" width="8.6640625" style="14"/>
    <col min="6623" max="6623" width="38.33203125" style="14" customWidth="1"/>
    <col min="6624" max="6624" width="9.6640625" style="14" customWidth="1"/>
    <col min="6625" max="6627" width="8.33203125" style="14" customWidth="1"/>
    <col min="6628" max="6628" width="7.44140625" style="14" customWidth="1"/>
    <col min="6629" max="6629" width="8.6640625" style="14" customWidth="1"/>
    <col min="6630" max="6878" width="8.6640625" style="14"/>
    <col min="6879" max="6879" width="38.33203125" style="14" customWidth="1"/>
    <col min="6880" max="6880" width="9.6640625" style="14" customWidth="1"/>
    <col min="6881" max="6883" width="8.33203125" style="14" customWidth="1"/>
    <col min="6884" max="6884" width="7.44140625" style="14" customWidth="1"/>
    <col min="6885" max="6885" width="8.6640625" style="14" customWidth="1"/>
    <col min="6886" max="7134" width="8.6640625" style="14"/>
    <col min="7135" max="7135" width="38.33203125" style="14" customWidth="1"/>
    <col min="7136" max="7136" width="9.6640625" style="14" customWidth="1"/>
    <col min="7137" max="7139" width="8.33203125" style="14" customWidth="1"/>
    <col min="7140" max="7140" width="7.44140625" style="14" customWidth="1"/>
    <col min="7141" max="7141" width="8.6640625" style="14" customWidth="1"/>
    <col min="7142" max="7390" width="8.6640625" style="14"/>
    <col min="7391" max="7391" width="38.33203125" style="14" customWidth="1"/>
    <col min="7392" max="7392" width="9.6640625" style="14" customWidth="1"/>
    <col min="7393" max="7395" width="8.33203125" style="14" customWidth="1"/>
    <col min="7396" max="7396" width="7.44140625" style="14" customWidth="1"/>
    <col min="7397" max="7397" width="8.6640625" style="14" customWidth="1"/>
    <col min="7398" max="7646" width="8.6640625" style="14"/>
    <col min="7647" max="7647" width="38.33203125" style="14" customWidth="1"/>
    <col min="7648" max="7648" width="9.6640625" style="14" customWidth="1"/>
    <col min="7649" max="7651" width="8.33203125" style="14" customWidth="1"/>
    <col min="7652" max="7652" width="7.44140625" style="14" customWidth="1"/>
    <col min="7653" max="7653" width="8.6640625" style="14" customWidth="1"/>
    <col min="7654" max="7902" width="8.6640625" style="14"/>
    <col min="7903" max="7903" width="38.33203125" style="14" customWidth="1"/>
    <col min="7904" max="7904" width="9.6640625" style="14" customWidth="1"/>
    <col min="7905" max="7907" width="8.33203125" style="14" customWidth="1"/>
    <col min="7908" max="7908" width="7.44140625" style="14" customWidth="1"/>
    <col min="7909" max="7909" width="8.6640625" style="14" customWidth="1"/>
    <col min="7910" max="8158" width="8.6640625" style="14"/>
    <col min="8159" max="8159" width="38.33203125" style="14" customWidth="1"/>
    <col min="8160" max="8160" width="9.6640625" style="14" customWidth="1"/>
    <col min="8161" max="8163" width="8.33203125" style="14" customWidth="1"/>
    <col min="8164" max="8164" width="7.44140625" style="14" customWidth="1"/>
    <col min="8165" max="8165" width="8.6640625" style="14" customWidth="1"/>
    <col min="8166" max="8414" width="8.6640625" style="14"/>
    <col min="8415" max="8415" width="38.33203125" style="14" customWidth="1"/>
    <col min="8416" max="8416" width="9.6640625" style="14" customWidth="1"/>
    <col min="8417" max="8419" width="8.33203125" style="14" customWidth="1"/>
    <col min="8420" max="8420" width="7.44140625" style="14" customWidth="1"/>
    <col min="8421" max="8421" width="8.6640625" style="14" customWidth="1"/>
    <col min="8422" max="8670" width="8.6640625" style="14"/>
    <col min="8671" max="8671" width="38.33203125" style="14" customWidth="1"/>
    <col min="8672" max="8672" width="9.6640625" style="14" customWidth="1"/>
    <col min="8673" max="8675" width="8.33203125" style="14" customWidth="1"/>
    <col min="8676" max="8676" width="7.44140625" style="14" customWidth="1"/>
    <col min="8677" max="8677" width="8.6640625" style="14" customWidth="1"/>
    <col min="8678" max="8926" width="8.6640625" style="14"/>
    <col min="8927" max="8927" width="38.33203125" style="14" customWidth="1"/>
    <col min="8928" max="8928" width="9.6640625" style="14" customWidth="1"/>
    <col min="8929" max="8931" width="8.33203125" style="14" customWidth="1"/>
    <col min="8932" max="8932" width="7.44140625" style="14" customWidth="1"/>
    <col min="8933" max="8933" width="8.6640625" style="14" customWidth="1"/>
    <col min="8934" max="9182" width="8.6640625" style="14"/>
    <col min="9183" max="9183" width="38.33203125" style="14" customWidth="1"/>
    <col min="9184" max="9184" width="9.6640625" style="14" customWidth="1"/>
    <col min="9185" max="9187" width="8.33203125" style="14" customWidth="1"/>
    <col min="9188" max="9188" width="7.44140625" style="14" customWidth="1"/>
    <col min="9189" max="9189" width="8.6640625" style="14" customWidth="1"/>
    <col min="9190" max="9438" width="8.6640625" style="14"/>
    <col min="9439" max="9439" width="38.33203125" style="14" customWidth="1"/>
    <col min="9440" max="9440" width="9.6640625" style="14" customWidth="1"/>
    <col min="9441" max="9443" width="8.33203125" style="14" customWidth="1"/>
    <col min="9444" max="9444" width="7.44140625" style="14" customWidth="1"/>
    <col min="9445" max="9445" width="8.6640625" style="14" customWidth="1"/>
    <col min="9446" max="9694" width="8.6640625" style="14"/>
    <col min="9695" max="9695" width="38.33203125" style="14" customWidth="1"/>
    <col min="9696" max="9696" width="9.6640625" style="14" customWidth="1"/>
    <col min="9697" max="9699" width="8.33203125" style="14" customWidth="1"/>
    <col min="9700" max="9700" width="7.44140625" style="14" customWidth="1"/>
    <col min="9701" max="9701" width="8.6640625" style="14" customWidth="1"/>
    <col min="9702" max="9950" width="8.6640625" style="14"/>
    <col min="9951" max="9951" width="38.33203125" style="14" customWidth="1"/>
    <col min="9952" max="9952" width="9.6640625" style="14" customWidth="1"/>
    <col min="9953" max="9955" width="8.33203125" style="14" customWidth="1"/>
    <col min="9956" max="9956" width="7.44140625" style="14" customWidth="1"/>
    <col min="9957" max="9957" width="8.6640625" style="14" customWidth="1"/>
    <col min="9958" max="10206" width="8.6640625" style="14"/>
    <col min="10207" max="10207" width="38.33203125" style="14" customWidth="1"/>
    <col min="10208" max="10208" width="9.6640625" style="14" customWidth="1"/>
    <col min="10209" max="10211" width="8.33203125" style="14" customWidth="1"/>
    <col min="10212" max="10212" width="7.44140625" style="14" customWidth="1"/>
    <col min="10213" max="10213" width="8.6640625" style="14" customWidth="1"/>
    <col min="10214" max="10462" width="8.6640625" style="14"/>
    <col min="10463" max="10463" width="38.33203125" style="14" customWidth="1"/>
    <col min="10464" max="10464" width="9.6640625" style="14" customWidth="1"/>
    <col min="10465" max="10467" width="8.33203125" style="14" customWidth="1"/>
    <col min="10468" max="10468" width="7.44140625" style="14" customWidth="1"/>
    <col min="10469" max="10469" width="8.6640625" style="14" customWidth="1"/>
    <col min="10470" max="10718" width="8.6640625" style="14"/>
    <col min="10719" max="10719" width="38.33203125" style="14" customWidth="1"/>
    <col min="10720" max="10720" width="9.6640625" style="14" customWidth="1"/>
    <col min="10721" max="10723" width="8.33203125" style="14" customWidth="1"/>
    <col min="10724" max="10724" width="7.44140625" style="14" customWidth="1"/>
    <col min="10725" max="10725" width="8.6640625" style="14" customWidth="1"/>
    <col min="10726" max="10974" width="8.6640625" style="14"/>
    <col min="10975" max="10975" width="38.33203125" style="14" customWidth="1"/>
    <col min="10976" max="10976" width="9.6640625" style="14" customWidth="1"/>
    <col min="10977" max="10979" width="8.33203125" style="14" customWidth="1"/>
    <col min="10980" max="10980" width="7.44140625" style="14" customWidth="1"/>
    <col min="10981" max="10981" width="8.6640625" style="14" customWidth="1"/>
    <col min="10982" max="11230" width="8.6640625" style="14"/>
    <col min="11231" max="11231" width="38.33203125" style="14" customWidth="1"/>
    <col min="11232" max="11232" width="9.6640625" style="14" customWidth="1"/>
    <col min="11233" max="11235" width="8.33203125" style="14" customWidth="1"/>
    <col min="11236" max="11236" width="7.44140625" style="14" customWidth="1"/>
    <col min="11237" max="11237" width="8.6640625" style="14" customWidth="1"/>
    <col min="11238" max="11486" width="8.6640625" style="14"/>
    <col min="11487" max="11487" width="38.33203125" style="14" customWidth="1"/>
    <col min="11488" max="11488" width="9.6640625" style="14" customWidth="1"/>
    <col min="11489" max="11491" width="8.33203125" style="14" customWidth="1"/>
    <col min="11492" max="11492" width="7.44140625" style="14" customWidth="1"/>
    <col min="11493" max="11493" width="8.6640625" style="14" customWidth="1"/>
    <col min="11494" max="11742" width="8.6640625" style="14"/>
    <col min="11743" max="11743" width="38.33203125" style="14" customWidth="1"/>
    <col min="11744" max="11744" width="9.6640625" style="14" customWidth="1"/>
    <col min="11745" max="11747" width="8.33203125" style="14" customWidth="1"/>
    <col min="11748" max="11748" width="7.44140625" style="14" customWidth="1"/>
    <col min="11749" max="11749" width="8.6640625" style="14" customWidth="1"/>
    <col min="11750" max="11998" width="8.6640625" style="14"/>
    <col min="11999" max="11999" width="38.33203125" style="14" customWidth="1"/>
    <col min="12000" max="12000" width="9.6640625" style="14" customWidth="1"/>
    <col min="12001" max="12003" width="8.33203125" style="14" customWidth="1"/>
    <col min="12004" max="12004" width="7.44140625" style="14" customWidth="1"/>
    <col min="12005" max="12005" width="8.6640625" style="14" customWidth="1"/>
    <col min="12006" max="12254" width="8.6640625" style="14"/>
    <col min="12255" max="12255" width="38.33203125" style="14" customWidth="1"/>
    <col min="12256" max="12256" width="9.6640625" style="14" customWidth="1"/>
    <col min="12257" max="12259" width="8.33203125" style="14" customWidth="1"/>
    <col min="12260" max="12260" width="7.44140625" style="14" customWidth="1"/>
    <col min="12261" max="12261" width="8.6640625" style="14" customWidth="1"/>
    <col min="12262" max="12510" width="8.6640625" style="14"/>
    <col min="12511" max="12511" width="38.33203125" style="14" customWidth="1"/>
    <col min="12512" max="12512" width="9.6640625" style="14" customWidth="1"/>
    <col min="12513" max="12515" width="8.33203125" style="14" customWidth="1"/>
    <col min="12516" max="12516" width="7.44140625" style="14" customWidth="1"/>
    <col min="12517" max="12517" width="8.6640625" style="14" customWidth="1"/>
    <col min="12518" max="12766" width="8.6640625" style="14"/>
    <col min="12767" max="12767" width="38.33203125" style="14" customWidth="1"/>
    <col min="12768" max="12768" width="9.6640625" style="14" customWidth="1"/>
    <col min="12769" max="12771" width="8.33203125" style="14" customWidth="1"/>
    <col min="12772" max="12772" width="7.44140625" style="14" customWidth="1"/>
    <col min="12773" max="12773" width="8.6640625" style="14" customWidth="1"/>
    <col min="12774" max="13022" width="8.6640625" style="14"/>
    <col min="13023" max="13023" width="38.33203125" style="14" customWidth="1"/>
    <col min="13024" max="13024" width="9.6640625" style="14" customWidth="1"/>
    <col min="13025" max="13027" width="8.33203125" style="14" customWidth="1"/>
    <col min="13028" max="13028" width="7.44140625" style="14" customWidth="1"/>
    <col min="13029" max="13029" width="8.6640625" style="14" customWidth="1"/>
    <col min="13030" max="13278" width="8.6640625" style="14"/>
    <col min="13279" max="13279" width="38.33203125" style="14" customWidth="1"/>
    <col min="13280" max="13280" width="9.6640625" style="14" customWidth="1"/>
    <col min="13281" max="13283" width="8.33203125" style="14" customWidth="1"/>
    <col min="13284" max="13284" width="7.44140625" style="14" customWidth="1"/>
    <col min="13285" max="13285" width="8.6640625" style="14" customWidth="1"/>
    <col min="13286" max="13534" width="8.6640625" style="14"/>
    <col min="13535" max="13535" width="38.33203125" style="14" customWidth="1"/>
    <col min="13536" max="13536" width="9.6640625" style="14" customWidth="1"/>
    <col min="13537" max="13539" width="8.33203125" style="14" customWidth="1"/>
    <col min="13540" max="13540" width="7.44140625" style="14" customWidth="1"/>
    <col min="13541" max="13541" width="8.6640625" style="14" customWidth="1"/>
    <col min="13542" max="13790" width="8.6640625" style="14"/>
    <col min="13791" max="13791" width="38.33203125" style="14" customWidth="1"/>
    <col min="13792" max="13792" width="9.6640625" style="14" customWidth="1"/>
    <col min="13793" max="13795" width="8.33203125" style="14" customWidth="1"/>
    <col min="13796" max="13796" width="7.44140625" style="14" customWidth="1"/>
    <col min="13797" max="13797" width="8.6640625" style="14" customWidth="1"/>
    <col min="13798" max="14046" width="8.6640625" style="14"/>
    <col min="14047" max="14047" width="38.33203125" style="14" customWidth="1"/>
    <col min="14048" max="14048" width="9.6640625" style="14" customWidth="1"/>
    <col min="14049" max="14051" width="8.33203125" style="14" customWidth="1"/>
    <col min="14052" max="14052" width="7.44140625" style="14" customWidth="1"/>
    <col min="14053" max="14053" width="8.6640625" style="14" customWidth="1"/>
    <col min="14054" max="14302" width="8.6640625" style="14"/>
    <col min="14303" max="14303" width="38.33203125" style="14" customWidth="1"/>
    <col min="14304" max="14304" width="9.6640625" style="14" customWidth="1"/>
    <col min="14305" max="14307" width="8.33203125" style="14" customWidth="1"/>
    <col min="14308" max="14308" width="7.44140625" style="14" customWidth="1"/>
    <col min="14309" max="14309" width="8.6640625" style="14" customWidth="1"/>
    <col min="14310" max="14558" width="8.6640625" style="14"/>
    <col min="14559" max="14559" width="38.33203125" style="14" customWidth="1"/>
    <col min="14560" max="14560" width="9.6640625" style="14" customWidth="1"/>
    <col min="14561" max="14563" width="8.33203125" style="14" customWidth="1"/>
    <col min="14564" max="14564" width="7.44140625" style="14" customWidth="1"/>
    <col min="14565" max="14565" width="8.6640625" style="14" customWidth="1"/>
    <col min="14566" max="14814" width="8.6640625" style="14"/>
    <col min="14815" max="14815" width="38.33203125" style="14" customWidth="1"/>
    <col min="14816" max="14816" width="9.6640625" style="14" customWidth="1"/>
    <col min="14817" max="14819" width="8.33203125" style="14" customWidth="1"/>
    <col min="14820" max="14820" width="7.44140625" style="14" customWidth="1"/>
    <col min="14821" max="14821" width="8.6640625" style="14" customWidth="1"/>
    <col min="14822" max="15070" width="8.6640625" style="14"/>
    <col min="15071" max="15071" width="38.33203125" style="14" customWidth="1"/>
    <col min="15072" max="15072" width="9.6640625" style="14" customWidth="1"/>
    <col min="15073" max="15075" width="8.33203125" style="14" customWidth="1"/>
    <col min="15076" max="15076" width="7.44140625" style="14" customWidth="1"/>
    <col min="15077" max="15077" width="8.6640625" style="14" customWidth="1"/>
    <col min="15078" max="15326" width="8.6640625" style="14"/>
    <col min="15327" max="15327" width="38.33203125" style="14" customWidth="1"/>
    <col min="15328" max="15328" width="9.6640625" style="14" customWidth="1"/>
    <col min="15329" max="15331" width="8.33203125" style="14" customWidth="1"/>
    <col min="15332" max="15332" width="7.44140625" style="14" customWidth="1"/>
    <col min="15333" max="15333" width="8.6640625" style="14" customWidth="1"/>
    <col min="15334" max="15582" width="8.6640625" style="14"/>
    <col min="15583" max="15583" width="38.33203125" style="14" customWidth="1"/>
    <col min="15584" max="15584" width="9.6640625" style="14" customWidth="1"/>
    <col min="15585" max="15587" width="8.33203125" style="14" customWidth="1"/>
    <col min="15588" max="15588" width="7.44140625" style="14" customWidth="1"/>
    <col min="15589" max="15589" width="8.6640625" style="14" customWidth="1"/>
    <col min="15590" max="15838" width="8.6640625" style="14"/>
    <col min="15839" max="15839" width="38.33203125" style="14" customWidth="1"/>
    <col min="15840" max="15840" width="9.6640625" style="14" customWidth="1"/>
    <col min="15841" max="15843" width="8.33203125" style="14" customWidth="1"/>
    <col min="15844" max="15844" width="7.44140625" style="14" customWidth="1"/>
    <col min="15845" max="15845" width="8.6640625" style="14" customWidth="1"/>
    <col min="15846" max="16094" width="8.6640625" style="14"/>
    <col min="16095" max="16095" width="38.33203125" style="14" customWidth="1"/>
    <col min="16096" max="16096" width="9.6640625" style="14" customWidth="1"/>
    <col min="16097" max="16099" width="8.33203125" style="14" customWidth="1"/>
    <col min="16100" max="16100" width="7.44140625" style="14" customWidth="1"/>
    <col min="16101" max="16101" width="8.6640625" style="14" customWidth="1"/>
    <col min="16102" max="16384" width="8.6640625" style="14"/>
  </cols>
  <sheetData>
    <row r="1" spans="1:18" ht="13.95" customHeight="1" x14ac:dyDescent="0.3">
      <c r="A1" s="80" t="s">
        <v>0</v>
      </c>
    </row>
    <row r="2" spans="1:18" ht="13.95" customHeight="1" x14ac:dyDescent="0.3">
      <c r="A2" s="16" t="s">
        <v>71</v>
      </c>
    </row>
    <row r="3" spans="1:18" ht="13.95" customHeight="1" x14ac:dyDescent="0.25">
      <c r="A3" s="2"/>
    </row>
    <row r="5" spans="1:18" ht="13.95" customHeight="1" x14ac:dyDescent="0.3">
      <c r="A5" s="54"/>
      <c r="B5" s="55" t="s">
        <v>2</v>
      </c>
      <c r="C5" s="55" t="s">
        <v>3</v>
      </c>
      <c r="D5" s="55" t="s">
        <v>4</v>
      </c>
      <c r="E5" s="55" t="s">
        <v>5</v>
      </c>
      <c r="F5" s="55" t="s">
        <v>6</v>
      </c>
      <c r="G5" s="55" t="s">
        <v>7</v>
      </c>
      <c r="H5" s="55" t="s">
        <v>8</v>
      </c>
      <c r="I5" s="55" t="s">
        <v>9</v>
      </c>
      <c r="J5" s="55" t="s">
        <v>10</v>
      </c>
      <c r="K5" s="55" t="s">
        <v>11</v>
      </c>
      <c r="L5" s="55" t="s">
        <v>40</v>
      </c>
      <c r="M5" s="55" t="s">
        <v>13</v>
      </c>
      <c r="N5" s="55" t="s">
        <v>14</v>
      </c>
      <c r="O5" s="55" t="s">
        <v>15</v>
      </c>
      <c r="P5" s="55" t="s">
        <v>16</v>
      </c>
      <c r="Q5" s="55" t="s">
        <v>17</v>
      </c>
      <c r="R5" s="55" t="s">
        <v>18</v>
      </c>
    </row>
    <row r="6" spans="1:18" ht="13.95" customHeight="1" x14ac:dyDescent="0.3">
      <c r="A6" s="17" t="s">
        <v>72</v>
      </c>
      <c r="B6" s="23">
        <v>45.9</v>
      </c>
      <c r="C6" s="23">
        <v>-5.5000000000000018</v>
      </c>
      <c r="D6" s="23">
        <f>+'Income statement'!D19</f>
        <v>43.300000000000004</v>
      </c>
      <c r="E6" s="23">
        <f>+'Income statement'!E19</f>
        <v>0.10000000000000231</v>
      </c>
      <c r="F6" s="84">
        <f>+'Income statement'!F19</f>
        <v>83.80000000000004</v>
      </c>
      <c r="G6" s="23">
        <f>+'Income statement'!G19</f>
        <v>0.20000000000000728</v>
      </c>
      <c r="H6" s="23">
        <v>15.800000000000004</v>
      </c>
      <c r="I6" s="23">
        <v>17.5</v>
      </c>
      <c r="J6" s="23">
        <v>89</v>
      </c>
      <c r="K6" s="84">
        <f t="shared" ref="K6:K9" si="0">+G6+H6+I6+J6</f>
        <v>122.50000000000001</v>
      </c>
      <c r="L6" s="23">
        <v>61.199999999999996</v>
      </c>
      <c r="M6" s="23">
        <v>30.8</v>
      </c>
      <c r="N6" s="23">
        <v>65.3</v>
      </c>
      <c r="O6" s="9">
        <v>72.800000000000011</v>
      </c>
      <c r="P6" s="85">
        <v>230.1</v>
      </c>
      <c r="Q6" s="9">
        <v>109.1</v>
      </c>
      <c r="R6" s="9">
        <v>47.7</v>
      </c>
    </row>
    <row r="7" spans="1:18" ht="13.95" customHeight="1" x14ac:dyDescent="0.3">
      <c r="A7" s="17" t="s">
        <v>73</v>
      </c>
      <c r="B7" s="9">
        <v>-9.8000000000000007</v>
      </c>
      <c r="C7" s="9">
        <v>-10.199999999999999</v>
      </c>
      <c r="D7" s="9">
        <v>-9</v>
      </c>
      <c r="E7" s="9">
        <v>-7.4</v>
      </c>
      <c r="F7" s="84">
        <v>-36.4</v>
      </c>
      <c r="G7" s="9">
        <v>-4.7</v>
      </c>
      <c r="H7" s="9">
        <v>-9.8000000000000007</v>
      </c>
      <c r="I7" s="9">
        <v>-16.899999999999999</v>
      </c>
      <c r="J7" s="23">
        <v>-15.499999999999993</v>
      </c>
      <c r="K7" s="84">
        <f>+G7+H7+I7+J7</f>
        <v>-46.899999999999991</v>
      </c>
      <c r="L7" s="23">
        <v>-16.3</v>
      </c>
      <c r="M7" s="23">
        <v>-17.5</v>
      </c>
      <c r="N7" s="23">
        <v>-20.8</v>
      </c>
      <c r="O7" s="9">
        <v>-22.2</v>
      </c>
      <c r="P7" s="85">
        <v>-76.8</v>
      </c>
      <c r="Q7" s="9">
        <v>-26.6</v>
      </c>
      <c r="R7" s="9">
        <v>-22.1</v>
      </c>
    </row>
    <row r="8" spans="1:18" ht="13.95" customHeight="1" x14ac:dyDescent="0.3">
      <c r="A8" s="17" t="s">
        <v>22</v>
      </c>
      <c r="B8" s="23">
        <v>19.3</v>
      </c>
      <c r="C8" s="23">
        <v>9</v>
      </c>
      <c r="D8" s="23">
        <v>16.100000000000001</v>
      </c>
      <c r="E8" s="23">
        <v>15.7</v>
      </c>
      <c r="F8" s="84">
        <v>60.1</v>
      </c>
      <c r="G8" s="23">
        <v>15</v>
      </c>
      <c r="H8" s="23">
        <v>17.899999999999999</v>
      </c>
      <c r="I8" s="23">
        <v>23.7</v>
      </c>
      <c r="J8" s="23">
        <v>42.899999999999991</v>
      </c>
      <c r="K8" s="84">
        <v>99.499999999999986</v>
      </c>
      <c r="L8" s="23">
        <v>36.9</v>
      </c>
      <c r="M8" s="23">
        <v>35.299999999999997</v>
      </c>
      <c r="N8" s="23">
        <v>51.6</v>
      </c>
      <c r="O8" s="9">
        <v>57.100000000000016</v>
      </c>
      <c r="P8" s="85">
        <v>180.9</v>
      </c>
      <c r="Q8" s="9">
        <v>64</v>
      </c>
      <c r="R8" s="9">
        <v>46.1</v>
      </c>
    </row>
    <row r="9" spans="1:18" ht="13.95" customHeight="1" x14ac:dyDescent="0.3">
      <c r="A9" s="17" t="s">
        <v>23</v>
      </c>
      <c r="B9" s="23">
        <v>0</v>
      </c>
      <c r="C9" s="23">
        <v>0</v>
      </c>
      <c r="D9" s="23">
        <v>0</v>
      </c>
      <c r="E9" s="23">
        <v>0</v>
      </c>
      <c r="F9" s="84">
        <f t="shared" ref="F9" si="1">+B9+C9+D9+E9</f>
        <v>0</v>
      </c>
      <c r="G9" s="23">
        <v>0</v>
      </c>
      <c r="H9" s="23">
        <v>0</v>
      </c>
      <c r="I9" s="23">
        <v>0</v>
      </c>
      <c r="J9" s="23">
        <v>0.4</v>
      </c>
      <c r="K9" s="84">
        <f t="shared" si="0"/>
        <v>0.4</v>
      </c>
      <c r="L9" s="23">
        <v>0</v>
      </c>
      <c r="M9" s="23">
        <v>0</v>
      </c>
      <c r="N9" s="23">
        <v>0</v>
      </c>
      <c r="O9" s="9">
        <v>0</v>
      </c>
      <c r="P9" s="85">
        <v>0</v>
      </c>
      <c r="Q9" s="9">
        <v>0</v>
      </c>
      <c r="R9" s="9"/>
    </row>
    <row r="10" spans="1:18" ht="13.95" customHeight="1" x14ac:dyDescent="0.3">
      <c r="A10" s="17" t="s">
        <v>74</v>
      </c>
      <c r="B10" s="23">
        <v>0.2</v>
      </c>
      <c r="C10" s="23">
        <v>0.2</v>
      </c>
      <c r="D10" s="23">
        <v>0.2</v>
      </c>
      <c r="E10" s="23">
        <v>0.9</v>
      </c>
      <c r="F10" s="84">
        <v>1.5</v>
      </c>
      <c r="G10" s="23">
        <v>0.4</v>
      </c>
      <c r="H10" s="23">
        <v>1.1000000000000001</v>
      </c>
      <c r="I10" s="23">
        <v>0.8</v>
      </c>
      <c r="J10" s="23">
        <v>2.9</v>
      </c>
      <c r="K10" s="84">
        <v>5.2</v>
      </c>
      <c r="L10" s="23">
        <v>2.5</v>
      </c>
      <c r="M10" s="23">
        <v>2</v>
      </c>
      <c r="N10" s="23">
        <v>2.1</v>
      </c>
      <c r="O10" s="9">
        <v>4.4000000000000004</v>
      </c>
      <c r="P10" s="85">
        <v>11</v>
      </c>
      <c r="Q10" s="9">
        <v>2.1</v>
      </c>
      <c r="R10" s="9">
        <v>2.6</v>
      </c>
    </row>
    <row r="11" spans="1:18" ht="13.95" customHeight="1" x14ac:dyDescent="0.3">
      <c r="A11" s="17" t="s">
        <v>75</v>
      </c>
      <c r="B11" s="9">
        <v>-0.1</v>
      </c>
      <c r="C11" s="9">
        <v>-0.1</v>
      </c>
      <c r="D11" s="9">
        <v>-0.3</v>
      </c>
      <c r="E11" s="9">
        <v>-0.7</v>
      </c>
      <c r="F11" s="84">
        <f>+B11+C11+D11+E11</f>
        <v>-1.2</v>
      </c>
      <c r="G11" s="9">
        <v>0.1</v>
      </c>
      <c r="H11" s="9">
        <v>0.7</v>
      </c>
      <c r="I11" s="9">
        <v>2.5</v>
      </c>
      <c r="J11" s="23">
        <v>-6.5</v>
      </c>
      <c r="K11" s="84">
        <f>+G11+H11+I11+J11</f>
        <v>-3.2</v>
      </c>
      <c r="L11" s="23">
        <v>1.4</v>
      </c>
      <c r="M11" s="23">
        <v>3.2</v>
      </c>
      <c r="N11" s="23">
        <v>5.9</v>
      </c>
      <c r="O11" s="9">
        <v>12.100000000000003</v>
      </c>
      <c r="P11" s="85">
        <v>22.6</v>
      </c>
      <c r="Q11" s="9">
        <v>5.4</v>
      </c>
      <c r="R11" s="9">
        <v>-2</v>
      </c>
    </row>
    <row r="12" spans="1:18" ht="13.95" customHeight="1" x14ac:dyDescent="0.3">
      <c r="A12" s="17" t="s">
        <v>76</v>
      </c>
      <c r="B12" s="23">
        <v>0.1</v>
      </c>
      <c r="C12" s="23">
        <v>1.1000000000000001</v>
      </c>
      <c r="D12" s="23">
        <v>1.5</v>
      </c>
      <c r="E12" s="23">
        <v>-0.6</v>
      </c>
      <c r="F12" s="84">
        <v>2.1</v>
      </c>
      <c r="G12" s="23">
        <v>-0.3</v>
      </c>
      <c r="H12" s="23">
        <v>-1.1000000000000001</v>
      </c>
      <c r="I12" s="23">
        <v>1.1000000000000001</v>
      </c>
      <c r="J12" s="23">
        <v>0.30000000000000004</v>
      </c>
      <c r="K12" s="84">
        <f>+G12+H12+I12+J12</f>
        <v>0</v>
      </c>
      <c r="L12" s="23">
        <v>1.3</v>
      </c>
      <c r="M12" s="23">
        <v>3.3</v>
      </c>
      <c r="N12" s="23">
        <v>-1.3</v>
      </c>
      <c r="O12" s="9">
        <v>-0.59999999999999987</v>
      </c>
      <c r="P12" s="85">
        <v>2.7</v>
      </c>
      <c r="Q12" s="9">
        <v>-2.4</v>
      </c>
      <c r="R12" s="9">
        <v>-4.8</v>
      </c>
    </row>
    <row r="13" spans="1:18" ht="13.95" customHeight="1" x14ac:dyDescent="0.3">
      <c r="A13" s="17" t="s">
        <v>77</v>
      </c>
      <c r="B13" s="23">
        <v>19.2</v>
      </c>
      <c r="C13" s="23">
        <v>-9.1</v>
      </c>
      <c r="D13" s="23">
        <v>-13.9</v>
      </c>
      <c r="E13" s="23">
        <v>2.2999999999999998</v>
      </c>
      <c r="F13" s="84">
        <f>+B13+C13+D13+E13</f>
        <v>-1.5000000000000009</v>
      </c>
      <c r="G13" s="23">
        <v>-4.0999999999999996</v>
      </c>
      <c r="H13" s="23">
        <v>6.4</v>
      </c>
      <c r="I13" s="23">
        <v>8.3000000000000007</v>
      </c>
      <c r="J13" s="23">
        <v>-7.3000000000000016</v>
      </c>
      <c r="K13" s="84">
        <f>+G13+H13+I13+J13</f>
        <v>3.3</v>
      </c>
      <c r="L13" s="23">
        <v>1.5</v>
      </c>
      <c r="M13" s="23">
        <v>1.5</v>
      </c>
      <c r="N13" s="23">
        <v>-7.4</v>
      </c>
      <c r="O13" s="9">
        <v>2.5</v>
      </c>
      <c r="P13" s="85">
        <v>-1.9000000000000004</v>
      </c>
      <c r="Q13" s="9">
        <v>2.5</v>
      </c>
      <c r="R13" s="9">
        <v>-4.5999999999999996</v>
      </c>
    </row>
    <row r="14" spans="1:18" ht="13.95" customHeight="1" x14ac:dyDescent="0.3">
      <c r="A14" s="17" t="s">
        <v>78</v>
      </c>
      <c r="B14" s="9">
        <v>0.2</v>
      </c>
      <c r="C14" s="9">
        <v>0.3</v>
      </c>
      <c r="D14" s="9">
        <v>0.3</v>
      </c>
      <c r="E14" s="9">
        <v>0.3</v>
      </c>
      <c r="F14" s="84">
        <f>+B14+C14+D14+E14</f>
        <v>1.1000000000000001</v>
      </c>
      <c r="G14" s="9">
        <v>0.3</v>
      </c>
      <c r="H14" s="9">
        <v>0.3</v>
      </c>
      <c r="I14" s="9">
        <v>0.4</v>
      </c>
      <c r="J14" s="23">
        <v>0.29999999999999993</v>
      </c>
      <c r="K14" s="84">
        <f>+G14+H14+I14+J14</f>
        <v>1.2999999999999998</v>
      </c>
      <c r="L14" s="23">
        <v>-0.1</v>
      </c>
      <c r="M14" s="23">
        <v>0.4</v>
      </c>
      <c r="N14" s="23">
        <v>0.3</v>
      </c>
      <c r="O14" s="9">
        <v>0.89999999999999991</v>
      </c>
      <c r="P14" s="85">
        <v>1.5</v>
      </c>
      <c r="Q14" s="9">
        <v>0.4</v>
      </c>
      <c r="R14" s="9">
        <v>0.3</v>
      </c>
    </row>
    <row r="15" spans="1:18" ht="13.95" customHeight="1" x14ac:dyDescent="0.3">
      <c r="A15" s="17" t="s">
        <v>79</v>
      </c>
      <c r="B15" s="9"/>
      <c r="C15" s="9"/>
      <c r="D15" s="9"/>
      <c r="E15" s="9"/>
      <c r="F15" s="84"/>
      <c r="G15" s="9"/>
      <c r="H15" s="9"/>
      <c r="I15" s="9"/>
      <c r="J15" s="23"/>
      <c r="K15" s="84"/>
      <c r="L15" s="23">
        <v>0</v>
      </c>
      <c r="M15" s="23">
        <v>0</v>
      </c>
      <c r="N15" s="23">
        <v>0</v>
      </c>
      <c r="O15" s="9">
        <v>0</v>
      </c>
      <c r="P15" s="85">
        <v>0</v>
      </c>
      <c r="Q15" s="9">
        <v>0</v>
      </c>
      <c r="R15" s="9">
        <v>4.8</v>
      </c>
    </row>
    <row r="16" spans="1:18" ht="13.95" customHeight="1" x14ac:dyDescent="0.3">
      <c r="A16" s="17" t="s">
        <v>80</v>
      </c>
      <c r="B16" s="9">
        <v>0</v>
      </c>
      <c r="C16" s="9">
        <v>0</v>
      </c>
      <c r="D16" s="9">
        <v>0</v>
      </c>
      <c r="E16" s="9">
        <v>0</v>
      </c>
      <c r="F16" s="84">
        <f>+B16+C16+D16+E16</f>
        <v>0</v>
      </c>
      <c r="G16" s="9">
        <v>0</v>
      </c>
      <c r="H16" s="9">
        <v>0</v>
      </c>
      <c r="I16" s="9">
        <v>0</v>
      </c>
      <c r="J16" s="23">
        <v>0</v>
      </c>
      <c r="K16" s="84">
        <f>+G16+H16+I16+J16</f>
        <v>0</v>
      </c>
      <c r="L16" s="23">
        <v>-0.2</v>
      </c>
      <c r="M16" s="23">
        <v>0</v>
      </c>
      <c r="N16" s="23">
        <v>0</v>
      </c>
      <c r="O16" s="9">
        <v>0</v>
      </c>
      <c r="P16" s="85">
        <v>-0.2</v>
      </c>
      <c r="Q16" s="9">
        <v>0</v>
      </c>
      <c r="R16" s="9">
        <v>0</v>
      </c>
    </row>
    <row r="17" spans="1:18" ht="13.8" x14ac:dyDescent="0.3">
      <c r="A17" s="17" t="s">
        <v>81</v>
      </c>
      <c r="B17" s="9">
        <v>-62.5</v>
      </c>
      <c r="C17" s="9">
        <v>86.8</v>
      </c>
      <c r="D17" s="9">
        <v>4</v>
      </c>
      <c r="E17" s="9">
        <v>30.7</v>
      </c>
      <c r="F17" s="84">
        <v>59</v>
      </c>
      <c r="G17" s="9">
        <v>6.5</v>
      </c>
      <c r="H17" s="9">
        <v>26.6</v>
      </c>
      <c r="I17" s="9">
        <v>-27</v>
      </c>
      <c r="J17" s="23">
        <v>-7.2000000000000028</v>
      </c>
      <c r="K17" s="84">
        <v>-1.1000000000000001</v>
      </c>
      <c r="L17" s="23">
        <v>-66.400000000000006</v>
      </c>
      <c r="M17" s="23">
        <v>4.3</v>
      </c>
      <c r="N17" s="23">
        <v>49.2</v>
      </c>
      <c r="O17" s="9">
        <v>-9.2999999999999972</v>
      </c>
      <c r="P17" s="85">
        <v>-22.2</v>
      </c>
      <c r="Q17" s="9">
        <v>0.2</v>
      </c>
      <c r="R17" s="9">
        <v>-60.7</v>
      </c>
    </row>
    <row r="18" spans="1:18" ht="13.95" customHeight="1" x14ac:dyDescent="0.3">
      <c r="A18" s="18" t="s">
        <v>82</v>
      </c>
      <c r="B18" s="50">
        <v>12.500000000000011</v>
      </c>
      <c r="C18" s="50">
        <v>72.499999999999986</v>
      </c>
      <c r="D18" s="50">
        <f>SUM(D6:D17)</f>
        <v>42.20000000000001</v>
      </c>
      <c r="E18" s="50">
        <f>SUM(E6:E17)</f>
        <v>41.300000000000004</v>
      </c>
      <c r="F18" s="86">
        <f>SUM(F6:F17)</f>
        <v>168.50000000000003</v>
      </c>
      <c r="G18" s="50">
        <f>SUM(G6:G17)</f>
        <v>13.400000000000006</v>
      </c>
      <c r="H18" s="50">
        <v>57.900000000000006</v>
      </c>
      <c r="I18" s="50">
        <v>10.399999999999999</v>
      </c>
      <c r="J18" s="50">
        <f>SUM(J6:J17)</f>
        <v>99.3</v>
      </c>
      <c r="K18" s="86">
        <f>SUM(K6:K17)</f>
        <v>181.00000000000006</v>
      </c>
      <c r="L18" s="50">
        <v>21.799999999999994</v>
      </c>
      <c r="M18" s="50">
        <v>63.3</v>
      </c>
      <c r="N18" s="50">
        <v>144.89999999999998</v>
      </c>
      <c r="O18" s="37">
        <f>SUM(O6:O17)</f>
        <v>117.70000000000005</v>
      </c>
      <c r="P18" s="92">
        <f>SUM(P6:P17)</f>
        <v>347.7000000000001</v>
      </c>
      <c r="Q18" s="37">
        <f>SUM(Q6:Q17)</f>
        <v>154.69999999999999</v>
      </c>
      <c r="R18" s="37">
        <f>SUM(R6:R17)</f>
        <v>7.2999999999999972</v>
      </c>
    </row>
    <row r="19" spans="1:18" ht="13.95" customHeight="1" x14ac:dyDescent="0.3">
      <c r="A19" s="19"/>
      <c r="B19" s="51"/>
      <c r="C19" s="51"/>
      <c r="D19" s="51"/>
      <c r="E19" s="51"/>
      <c r="F19" s="87"/>
      <c r="G19" s="51"/>
      <c r="H19" s="51"/>
      <c r="I19" s="51"/>
      <c r="J19" s="51"/>
      <c r="K19" s="87"/>
      <c r="L19" s="51"/>
      <c r="M19" s="51"/>
      <c r="N19" s="51"/>
      <c r="O19" s="9"/>
      <c r="P19" s="85"/>
      <c r="Q19" s="9"/>
      <c r="R19" s="9"/>
    </row>
    <row r="20" spans="1:18" ht="13.95" customHeight="1" x14ac:dyDescent="0.3">
      <c r="A20" s="17" t="s">
        <v>83</v>
      </c>
      <c r="B20" s="9">
        <v>-44.8</v>
      </c>
      <c r="C20" s="9">
        <v>-52.1</v>
      </c>
      <c r="D20" s="9">
        <v>-65.400000000000006</v>
      </c>
      <c r="E20" s="9">
        <v>-77.599999999999994</v>
      </c>
      <c r="F20" s="84">
        <f>+B20+C20+D20+E20</f>
        <v>-239.9</v>
      </c>
      <c r="G20" s="9">
        <v>-75.099999999999994</v>
      </c>
      <c r="H20" s="9">
        <v>-77.5</v>
      </c>
      <c r="I20" s="9">
        <v>-104.5</v>
      </c>
      <c r="J20" s="9">
        <v>-77.899999999999977</v>
      </c>
      <c r="K20" s="85">
        <v>-335</v>
      </c>
      <c r="L20" s="9">
        <v>-82.3</v>
      </c>
      <c r="M20" s="9">
        <v>-89.2</v>
      </c>
      <c r="N20" s="9">
        <v>-88.3</v>
      </c>
      <c r="O20" s="9">
        <v>-81.500000000000014</v>
      </c>
      <c r="P20" s="85">
        <v>-341.3</v>
      </c>
      <c r="Q20" s="9">
        <v>-85.3</v>
      </c>
      <c r="R20" s="9">
        <v>-94.7</v>
      </c>
    </row>
    <row r="21" spans="1:18" ht="13.95" customHeight="1" x14ac:dyDescent="0.3">
      <c r="A21" s="17" t="s">
        <v>84</v>
      </c>
      <c r="B21" s="9">
        <v>0</v>
      </c>
      <c r="C21" s="9">
        <v>0</v>
      </c>
      <c r="D21" s="9">
        <v>0</v>
      </c>
      <c r="E21" s="9">
        <v>0</v>
      </c>
      <c r="F21" s="84">
        <f>+B21+C21+D21+E21</f>
        <v>0</v>
      </c>
      <c r="G21" s="9">
        <v>0</v>
      </c>
      <c r="H21" s="9">
        <v>0</v>
      </c>
      <c r="I21" s="9"/>
      <c r="J21" s="9"/>
      <c r="K21" s="85">
        <f t="shared" ref="K21:K26" si="2">+G21+H21+I21+J21</f>
        <v>0</v>
      </c>
      <c r="L21" s="9">
        <v>0</v>
      </c>
      <c r="M21" s="9">
        <v>0</v>
      </c>
      <c r="N21" s="9">
        <v>0</v>
      </c>
      <c r="O21" s="9">
        <v>0</v>
      </c>
      <c r="P21" s="85">
        <v>0</v>
      </c>
      <c r="Q21" s="9"/>
      <c r="R21" s="9"/>
    </row>
    <row r="22" spans="1:18" ht="13.95" customHeight="1" x14ac:dyDescent="0.3">
      <c r="A22" s="17" t="s">
        <v>85</v>
      </c>
      <c r="B22" s="9"/>
      <c r="C22" s="9"/>
      <c r="D22" s="9"/>
      <c r="E22" s="9"/>
      <c r="F22" s="84"/>
      <c r="G22" s="9"/>
      <c r="H22" s="9"/>
      <c r="I22" s="9"/>
      <c r="J22" s="9"/>
      <c r="K22" s="85"/>
      <c r="L22" s="9">
        <v>0</v>
      </c>
      <c r="M22" s="9">
        <v>-39.700000000000003</v>
      </c>
      <c r="N22" s="9">
        <v>0</v>
      </c>
      <c r="O22" s="9">
        <v>0</v>
      </c>
      <c r="P22" s="85">
        <v>-39.700000000000003</v>
      </c>
      <c r="Q22" s="9">
        <v>0</v>
      </c>
      <c r="R22" s="9">
        <v>0</v>
      </c>
    </row>
    <row r="23" spans="1:18" ht="13.95" customHeight="1" x14ac:dyDescent="0.3">
      <c r="A23" s="17" t="s">
        <v>86</v>
      </c>
      <c r="B23" s="51">
        <v>0</v>
      </c>
      <c r="C23" s="51">
        <v>0</v>
      </c>
      <c r="D23" s="51">
        <v>0</v>
      </c>
      <c r="E23" s="51">
        <v>0</v>
      </c>
      <c r="F23" s="87">
        <v>0</v>
      </c>
      <c r="G23" s="51">
        <v>0</v>
      </c>
      <c r="H23" s="51">
        <v>0</v>
      </c>
      <c r="I23" s="51">
        <v>0</v>
      </c>
      <c r="J23" s="51">
        <v>0</v>
      </c>
      <c r="K23" s="87">
        <v>0</v>
      </c>
      <c r="L23" s="51">
        <v>0</v>
      </c>
      <c r="M23" s="9">
        <v>1.2</v>
      </c>
      <c r="N23" s="9">
        <v>1</v>
      </c>
      <c r="O23" s="9">
        <v>1.0000000000000002</v>
      </c>
      <c r="P23" s="85">
        <v>3.2</v>
      </c>
      <c r="Q23" s="9">
        <v>1</v>
      </c>
      <c r="R23" s="9">
        <v>1</v>
      </c>
    </row>
    <row r="24" spans="1:18" ht="13.95" customHeight="1" x14ac:dyDescent="0.3">
      <c r="A24" s="20" t="s">
        <v>87</v>
      </c>
      <c r="B24" s="51"/>
      <c r="C24" s="51"/>
      <c r="D24" s="51"/>
      <c r="E24" s="51"/>
      <c r="F24" s="87"/>
      <c r="G24" s="51"/>
      <c r="H24" s="51"/>
      <c r="I24" s="51"/>
      <c r="J24" s="51"/>
      <c r="K24" s="87"/>
      <c r="L24" s="51"/>
      <c r="M24" s="9"/>
      <c r="N24" s="9">
        <v>-15.9</v>
      </c>
      <c r="O24" s="9">
        <v>0</v>
      </c>
      <c r="P24" s="85">
        <v>-15.9</v>
      </c>
      <c r="Q24" s="9">
        <v>0</v>
      </c>
      <c r="R24" s="9">
        <v>-1.5</v>
      </c>
    </row>
    <row r="25" spans="1:18" ht="13.95" customHeight="1" x14ac:dyDescent="0.3">
      <c r="A25" s="20" t="s">
        <v>88</v>
      </c>
      <c r="B25" s="51"/>
      <c r="C25" s="51"/>
      <c r="D25" s="51"/>
      <c r="E25" s="51"/>
      <c r="F25" s="87"/>
      <c r="G25" s="51"/>
      <c r="H25" s="51"/>
      <c r="I25" s="51"/>
      <c r="J25" s="51"/>
      <c r="K25" s="87"/>
      <c r="L25" s="51">
        <v>0</v>
      </c>
      <c r="M25" s="9">
        <v>0</v>
      </c>
      <c r="N25" s="9">
        <v>0</v>
      </c>
      <c r="O25" s="9">
        <v>0</v>
      </c>
      <c r="P25" s="85">
        <v>0</v>
      </c>
      <c r="Q25" s="9">
        <v>0</v>
      </c>
      <c r="R25" s="9">
        <v>-2.5</v>
      </c>
    </row>
    <row r="26" spans="1:18" ht="13.95" customHeight="1" x14ac:dyDescent="0.3">
      <c r="A26" s="17" t="s">
        <v>89</v>
      </c>
      <c r="B26" s="9">
        <v>0.1</v>
      </c>
      <c r="C26" s="9">
        <v>0</v>
      </c>
      <c r="D26" s="23">
        <v>0.3</v>
      </c>
      <c r="E26" s="23">
        <v>1.3</v>
      </c>
      <c r="F26" s="84">
        <v>1.7</v>
      </c>
      <c r="G26" s="9">
        <v>1.6</v>
      </c>
      <c r="H26" s="9">
        <v>2</v>
      </c>
      <c r="I26" s="9">
        <v>2.5</v>
      </c>
      <c r="J26" s="9">
        <v>2.2000000000000002</v>
      </c>
      <c r="K26" s="85">
        <f t="shared" si="2"/>
        <v>8.3000000000000007</v>
      </c>
      <c r="L26" s="9">
        <v>1.5</v>
      </c>
      <c r="M26" s="9">
        <v>3.1</v>
      </c>
      <c r="N26" s="9">
        <v>4.5999999999999996</v>
      </c>
      <c r="O26" s="9">
        <v>3.9000000000000004</v>
      </c>
      <c r="P26" s="85">
        <v>13.1</v>
      </c>
      <c r="Q26" s="9">
        <v>3.3</v>
      </c>
      <c r="R26" s="9">
        <v>3.7</v>
      </c>
    </row>
    <row r="27" spans="1:18" ht="13.95" customHeight="1" x14ac:dyDescent="0.3">
      <c r="A27" s="18" t="s">
        <v>90</v>
      </c>
      <c r="B27" s="47">
        <v>-44.699999999999996</v>
      </c>
      <c r="C27" s="47">
        <v>-52.1</v>
      </c>
      <c r="D27" s="47">
        <f t="shared" ref="D27:F27" si="3">SUM(D20:D26)</f>
        <v>-65.100000000000009</v>
      </c>
      <c r="E27" s="47">
        <f t="shared" si="3"/>
        <v>-76.3</v>
      </c>
      <c r="F27" s="88">
        <f t="shared" si="3"/>
        <v>-238.20000000000002</v>
      </c>
      <c r="G27" s="47">
        <f t="shared" ref="G27" si="4">SUM(G20:G26)</f>
        <v>-73.5</v>
      </c>
      <c r="H27" s="47">
        <v>-75.5</v>
      </c>
      <c r="I27" s="47">
        <v>-102</v>
      </c>
      <c r="J27" s="47">
        <f>SUM(J20:J26)</f>
        <v>-75.699999999999974</v>
      </c>
      <c r="K27" s="88">
        <f>SUM(K20:K26)</f>
        <v>-326.7</v>
      </c>
      <c r="L27" s="47">
        <v>-80.8</v>
      </c>
      <c r="M27" s="47">
        <v>-124.60000000000001</v>
      </c>
      <c r="N27" s="47">
        <v>-98.600000000000009</v>
      </c>
      <c r="O27" s="37">
        <f>SUM(O20:O26)</f>
        <v>-76.600000000000009</v>
      </c>
      <c r="P27" s="92">
        <f>SUM(P20:P26)</f>
        <v>-380.59999999999997</v>
      </c>
      <c r="Q27" s="37">
        <f>SUM(Q20:Q26)</f>
        <v>-81</v>
      </c>
      <c r="R27" s="37">
        <f>SUM(R20:R26)</f>
        <v>-94</v>
      </c>
    </row>
    <row r="28" spans="1:18" ht="13.95" customHeight="1" x14ac:dyDescent="0.3">
      <c r="A28" s="19"/>
      <c r="B28" s="51"/>
      <c r="C28" s="51"/>
      <c r="D28" s="51"/>
      <c r="E28" s="51"/>
      <c r="F28" s="87"/>
      <c r="G28" s="51"/>
      <c r="H28" s="51"/>
      <c r="I28" s="51"/>
      <c r="J28" s="51"/>
      <c r="K28" s="87"/>
      <c r="L28" s="51"/>
      <c r="M28" s="51"/>
      <c r="N28" s="51"/>
      <c r="O28" s="9"/>
      <c r="P28" s="85"/>
      <c r="Q28" s="9"/>
      <c r="R28" s="9"/>
    </row>
    <row r="29" spans="1:18" ht="13.95" customHeight="1" x14ac:dyDescent="0.3">
      <c r="A29" s="17" t="s">
        <v>91</v>
      </c>
      <c r="B29" s="9">
        <v>0</v>
      </c>
      <c r="C29" s="9">
        <v>0</v>
      </c>
      <c r="D29" s="9">
        <v>100</v>
      </c>
      <c r="E29" s="9">
        <v>71</v>
      </c>
      <c r="F29" s="84">
        <f t="shared" ref="F29:F36" si="5">+B29+C29+D29+E29</f>
        <v>171</v>
      </c>
      <c r="G29" s="9">
        <v>29</v>
      </c>
      <c r="H29" s="9">
        <v>100</v>
      </c>
      <c r="I29" s="9">
        <v>80</v>
      </c>
      <c r="J29" s="9">
        <v>0</v>
      </c>
      <c r="K29" s="85">
        <f t="shared" ref="K29:K33" si="6">+G29+H29+I29+J29</f>
        <v>209</v>
      </c>
      <c r="L29" s="9">
        <v>40</v>
      </c>
      <c r="M29" s="9">
        <v>250</v>
      </c>
      <c r="N29" s="9">
        <v>0</v>
      </c>
      <c r="O29" s="9">
        <v>70</v>
      </c>
      <c r="P29" s="85">
        <v>360</v>
      </c>
      <c r="Q29" s="9">
        <v>50</v>
      </c>
      <c r="R29" s="9">
        <v>120</v>
      </c>
    </row>
    <row r="30" spans="1:18" ht="13.95" customHeight="1" x14ac:dyDescent="0.3">
      <c r="A30" s="17" t="s">
        <v>92</v>
      </c>
      <c r="B30" s="9">
        <v>0</v>
      </c>
      <c r="C30" s="9">
        <v>0</v>
      </c>
      <c r="D30" s="9">
        <v>0</v>
      </c>
      <c r="E30" s="9">
        <v>0</v>
      </c>
      <c r="F30" s="84">
        <f t="shared" si="5"/>
        <v>0</v>
      </c>
      <c r="G30" s="9">
        <v>0</v>
      </c>
      <c r="H30" s="9">
        <v>0</v>
      </c>
      <c r="I30" s="9">
        <v>0</v>
      </c>
      <c r="J30" s="9"/>
      <c r="K30" s="85">
        <f t="shared" si="6"/>
        <v>0</v>
      </c>
      <c r="L30" s="9">
        <v>0</v>
      </c>
      <c r="M30" s="9">
        <v>-70</v>
      </c>
      <c r="N30" s="9">
        <v>-33.799999999999997</v>
      </c>
      <c r="O30" s="9">
        <v>-63.699999999999989</v>
      </c>
      <c r="P30" s="85">
        <v>-167.5</v>
      </c>
      <c r="Q30" s="9">
        <v>-23.8</v>
      </c>
      <c r="R30" s="9">
        <v>-93.7</v>
      </c>
    </row>
    <row r="31" spans="1:18" ht="13.8" x14ac:dyDescent="0.3">
      <c r="A31" s="17" t="s">
        <v>93</v>
      </c>
      <c r="B31" s="23">
        <v>0</v>
      </c>
      <c r="C31" s="23">
        <v>0</v>
      </c>
      <c r="D31" s="23">
        <v>0</v>
      </c>
      <c r="E31" s="23">
        <v>0</v>
      </c>
      <c r="F31" s="84">
        <f t="shared" si="5"/>
        <v>0</v>
      </c>
      <c r="G31" s="23">
        <v>0</v>
      </c>
      <c r="H31" s="23">
        <v>0</v>
      </c>
      <c r="I31" s="23">
        <v>0</v>
      </c>
      <c r="J31" s="23">
        <v>0</v>
      </c>
      <c r="K31" s="84">
        <f t="shared" si="6"/>
        <v>0</v>
      </c>
      <c r="L31" s="23">
        <v>0</v>
      </c>
      <c r="M31" s="23">
        <v>0</v>
      </c>
      <c r="N31" s="23">
        <v>0</v>
      </c>
      <c r="O31" s="9">
        <v>0</v>
      </c>
      <c r="P31" s="85">
        <v>0</v>
      </c>
      <c r="Q31" s="9">
        <v>0</v>
      </c>
      <c r="R31" s="9"/>
    </row>
    <row r="32" spans="1:18" ht="13.95" customHeight="1" x14ac:dyDescent="0.3">
      <c r="A32" s="17" t="s">
        <v>94</v>
      </c>
      <c r="B32" s="23">
        <v>0</v>
      </c>
      <c r="C32" s="23">
        <v>0</v>
      </c>
      <c r="D32" s="23">
        <v>0</v>
      </c>
      <c r="E32" s="23">
        <v>0</v>
      </c>
      <c r="F32" s="84">
        <f t="shared" si="5"/>
        <v>0</v>
      </c>
      <c r="G32" s="23">
        <v>0</v>
      </c>
      <c r="H32" s="23">
        <v>0</v>
      </c>
      <c r="I32" s="23">
        <v>0</v>
      </c>
      <c r="J32" s="23">
        <v>0</v>
      </c>
      <c r="K32" s="84">
        <f t="shared" si="6"/>
        <v>0</v>
      </c>
      <c r="L32" s="23">
        <v>0</v>
      </c>
      <c r="M32" s="23">
        <v>0</v>
      </c>
      <c r="N32" s="23">
        <v>0</v>
      </c>
      <c r="O32" s="9">
        <v>0</v>
      </c>
      <c r="P32" s="85"/>
    </row>
    <row r="33" spans="1:18" s="16" customFormat="1" ht="13.95" customHeight="1" x14ac:dyDescent="0.3">
      <c r="A33" s="17" t="s">
        <v>95</v>
      </c>
      <c r="B33" s="9">
        <v>0</v>
      </c>
      <c r="C33" s="9">
        <v>0</v>
      </c>
      <c r="D33" s="9">
        <v>0</v>
      </c>
      <c r="E33" s="9">
        <v>-6.3</v>
      </c>
      <c r="F33" s="84">
        <v>-6.3</v>
      </c>
      <c r="G33" s="23">
        <v>-1.4</v>
      </c>
      <c r="H33" s="23">
        <v>-1.1000000000000001</v>
      </c>
      <c r="I33" s="23">
        <v>-0.2</v>
      </c>
      <c r="J33" s="23">
        <v>0</v>
      </c>
      <c r="K33" s="84">
        <f t="shared" si="6"/>
        <v>-2.7</v>
      </c>
      <c r="L33" s="23">
        <v>0</v>
      </c>
      <c r="M33" s="23">
        <v>-4.0999999999999996</v>
      </c>
      <c r="N33" s="23">
        <v>0</v>
      </c>
      <c r="O33" s="9">
        <v>0</v>
      </c>
      <c r="P33" s="85">
        <v>-4.0999999999999996</v>
      </c>
      <c r="Q33" s="9">
        <v>-6.5</v>
      </c>
      <c r="R33" s="9">
        <v>-1</v>
      </c>
    </row>
    <row r="34" spans="1:18" ht="13.95" customHeight="1" x14ac:dyDescent="0.3">
      <c r="A34" s="17" t="s">
        <v>96</v>
      </c>
      <c r="B34" s="23">
        <v>0</v>
      </c>
      <c r="C34" s="23">
        <v>0</v>
      </c>
      <c r="D34" s="23">
        <v>-5.9</v>
      </c>
      <c r="E34" s="23">
        <v>2.4</v>
      </c>
      <c r="F34" s="84">
        <v>-3.5</v>
      </c>
      <c r="G34" s="23">
        <v>-3.8000000000000003</v>
      </c>
      <c r="H34" s="23">
        <v>-5.9</v>
      </c>
      <c r="I34" s="23">
        <v>-10.8</v>
      </c>
      <c r="J34" s="23">
        <v>-8.4</v>
      </c>
      <c r="K34" s="84">
        <f>+G34+H34+I34+J34-0.1</f>
        <v>-29</v>
      </c>
      <c r="L34" s="23">
        <v>-12.5</v>
      </c>
      <c r="M34" s="23">
        <v>-8.1</v>
      </c>
      <c r="N34" s="23">
        <v>-22.3</v>
      </c>
      <c r="O34" s="9">
        <v>-18.699999999999996</v>
      </c>
      <c r="P34" s="85">
        <v>-61.6</v>
      </c>
      <c r="Q34" s="9">
        <v>-12.1</v>
      </c>
      <c r="R34" s="9">
        <v>-16.100000000000001</v>
      </c>
    </row>
    <row r="35" spans="1:18" s="16" customFormat="1" ht="13.95" customHeight="1" x14ac:dyDescent="0.3">
      <c r="A35" s="17" t="s">
        <v>97</v>
      </c>
      <c r="B35" s="9">
        <v>-7.9</v>
      </c>
      <c r="C35" s="9">
        <v>-7.9</v>
      </c>
      <c r="D35" s="9">
        <v>-7.9</v>
      </c>
      <c r="E35" s="9">
        <v>-7.9</v>
      </c>
      <c r="F35" s="84">
        <v>-31.6</v>
      </c>
      <c r="G35" s="9">
        <v>-8.1</v>
      </c>
      <c r="H35" s="9">
        <v>-8.3000000000000007</v>
      </c>
      <c r="I35" s="9">
        <v>-13.2</v>
      </c>
      <c r="J35" s="9">
        <v>-18.7</v>
      </c>
      <c r="K35" s="85">
        <f>+G35+H35+I35+J35+0.1</f>
        <v>-48.199999999999996</v>
      </c>
      <c r="L35" s="9">
        <v>-12.6</v>
      </c>
      <c r="M35" s="9">
        <v>-12.4</v>
      </c>
      <c r="N35" s="9">
        <v>-24.6</v>
      </c>
      <c r="O35" s="9">
        <v>-16.699999999999996</v>
      </c>
      <c r="P35" s="85">
        <v>-66.3</v>
      </c>
      <c r="Q35" s="9">
        <v>-16.2</v>
      </c>
      <c r="R35" s="9">
        <v>-16.5</v>
      </c>
    </row>
    <row r="36" spans="1:18" ht="13.95" customHeight="1" x14ac:dyDescent="0.3">
      <c r="A36" s="20" t="s">
        <v>98</v>
      </c>
      <c r="B36" s="9">
        <v>0</v>
      </c>
      <c r="C36" s="9">
        <v>0</v>
      </c>
      <c r="D36" s="9">
        <v>0</v>
      </c>
      <c r="E36" s="9">
        <v>0</v>
      </c>
      <c r="F36" s="84">
        <f t="shared" si="5"/>
        <v>0</v>
      </c>
      <c r="G36" s="9">
        <v>0</v>
      </c>
      <c r="H36" s="9">
        <v>0</v>
      </c>
      <c r="I36" s="9">
        <v>0</v>
      </c>
      <c r="J36" s="9"/>
      <c r="K36" s="85">
        <v>0</v>
      </c>
      <c r="L36" s="9">
        <v>0</v>
      </c>
      <c r="M36" s="9">
        <v>0</v>
      </c>
      <c r="N36" s="9">
        <v>0</v>
      </c>
      <c r="O36" s="9">
        <v>0</v>
      </c>
      <c r="P36" s="85">
        <v>0</v>
      </c>
      <c r="Q36" s="9">
        <v>0</v>
      </c>
      <c r="R36" s="9">
        <v>0</v>
      </c>
    </row>
    <row r="37" spans="1:18" ht="13.95" customHeight="1" x14ac:dyDescent="0.3">
      <c r="A37" s="18" t="s">
        <v>99</v>
      </c>
      <c r="B37" s="45">
        <v>-7.9</v>
      </c>
      <c r="C37" s="45">
        <v>-7.9</v>
      </c>
      <c r="D37" s="45">
        <f>SUM(D29:D36)</f>
        <v>86.199999999999989</v>
      </c>
      <c r="E37" s="45">
        <f>SUM(E29:E36)</f>
        <v>59.20000000000001</v>
      </c>
      <c r="F37" s="89">
        <f>SUM(F29:F36)</f>
        <v>129.6</v>
      </c>
      <c r="G37" s="45">
        <f>SUM(G29:G36)</f>
        <v>15.700000000000001</v>
      </c>
      <c r="H37" s="45">
        <v>84.7</v>
      </c>
      <c r="I37" s="45">
        <v>55.8</v>
      </c>
      <c r="J37" s="45">
        <f>SUM(J29:J35)</f>
        <v>-27.1</v>
      </c>
      <c r="K37" s="89">
        <f>SUM(K29:K36)</f>
        <v>129.10000000000002</v>
      </c>
      <c r="L37" s="45">
        <v>14.9</v>
      </c>
      <c r="M37" s="45">
        <v>155.4</v>
      </c>
      <c r="N37" s="45">
        <v>-80.7</v>
      </c>
      <c r="O37" s="37">
        <f>SUM(O29:O36)</f>
        <v>-29.09999999999998</v>
      </c>
      <c r="P37" s="92">
        <v>60.499999999999993</v>
      </c>
      <c r="Q37" s="37">
        <f>SUM(Q29:Q36)</f>
        <v>-8.6</v>
      </c>
      <c r="R37" s="37">
        <f>SUM(R29:R36)</f>
        <v>-7.3000000000000043</v>
      </c>
    </row>
    <row r="38" spans="1:18" ht="13.95" customHeight="1" x14ac:dyDescent="0.3">
      <c r="A38" s="21"/>
      <c r="B38" s="52"/>
      <c r="C38" s="52"/>
      <c r="D38" s="52"/>
      <c r="E38" s="52"/>
      <c r="F38" s="90"/>
      <c r="G38" s="52"/>
      <c r="H38" s="52"/>
      <c r="I38" s="52"/>
      <c r="J38" s="52"/>
      <c r="K38" s="90"/>
      <c r="L38" s="52"/>
      <c r="M38" s="52"/>
      <c r="N38" s="52"/>
      <c r="O38" s="9">
        <f t="shared" ref="O38" si="7">P38-N38-M38-L38</f>
        <v>0</v>
      </c>
      <c r="P38" s="85"/>
      <c r="Q38" s="9"/>
      <c r="R38" s="9"/>
    </row>
    <row r="39" spans="1:18" ht="13.95" customHeight="1" x14ac:dyDescent="0.3">
      <c r="A39" s="22" t="s">
        <v>100</v>
      </c>
      <c r="B39" s="47">
        <v>-40.09999999999998</v>
      </c>
      <c r="C39" s="47">
        <v>12.499999999999986</v>
      </c>
      <c r="D39" s="47">
        <f>+D37+D27+D18</f>
        <v>63.29999999999999</v>
      </c>
      <c r="E39" s="47">
        <f>+E37+E27+E18</f>
        <v>24.200000000000017</v>
      </c>
      <c r="F39" s="88">
        <f>+F37+F27+F18</f>
        <v>59.900000000000006</v>
      </c>
      <c r="G39" s="47">
        <f>+G37+G27+G18</f>
        <v>-44.399999999999991</v>
      </c>
      <c r="H39" s="47">
        <v>67.100000000000009</v>
      </c>
      <c r="I39" s="47">
        <v>-35.800000000000004</v>
      </c>
      <c r="J39" s="47">
        <f>+J18+J27+J37</f>
        <v>-3.4999999999999787</v>
      </c>
      <c r="K39" s="88">
        <f>+K37+K27+K18</f>
        <v>-16.599999999999909</v>
      </c>
      <c r="L39" s="47">
        <v>-44.099999999999994</v>
      </c>
      <c r="M39" s="47">
        <v>94.1</v>
      </c>
      <c r="N39" s="47">
        <v>-34.4</v>
      </c>
      <c r="O39" s="37">
        <v>12</v>
      </c>
      <c r="P39" s="92">
        <f>P18+P27+P37</f>
        <v>27.600000000000129</v>
      </c>
      <c r="Q39" s="37">
        <f>Q18+Q27+Q37</f>
        <v>65.099999999999994</v>
      </c>
      <c r="R39" s="37">
        <f>R18+R27+R37</f>
        <v>-94</v>
      </c>
    </row>
    <row r="40" spans="1:18" ht="13.95" customHeight="1" x14ac:dyDescent="0.3">
      <c r="A40" s="21"/>
      <c r="B40" s="51"/>
      <c r="C40" s="51"/>
      <c r="D40" s="51"/>
      <c r="E40" s="51"/>
      <c r="F40" s="87"/>
      <c r="G40" s="51"/>
      <c r="H40" s="51"/>
      <c r="I40" s="51"/>
      <c r="J40" s="51"/>
      <c r="K40" s="87"/>
      <c r="L40" s="51"/>
      <c r="M40" s="51"/>
      <c r="N40" s="51"/>
      <c r="O40" s="9"/>
      <c r="P40" s="85"/>
      <c r="Q40" s="9"/>
      <c r="R40" s="9"/>
    </row>
    <row r="41" spans="1:18" ht="13.95" customHeight="1" x14ac:dyDescent="0.3">
      <c r="A41" s="17" t="s">
        <v>101</v>
      </c>
      <c r="B41" s="53">
        <v>150.89999999999998</v>
      </c>
      <c r="C41" s="53">
        <v>110.8</v>
      </c>
      <c r="D41" s="53">
        <f>+C42</f>
        <v>123.29999999999998</v>
      </c>
      <c r="E41" s="53">
        <f t="shared" ref="E41:G41" si="8">+D42</f>
        <v>186.59999999999997</v>
      </c>
      <c r="F41" s="91">
        <f>B41</f>
        <v>150.89999999999998</v>
      </c>
      <c r="G41" s="53">
        <f t="shared" si="8"/>
        <v>210.79999999999998</v>
      </c>
      <c r="H41" s="53">
        <v>166.39999999999998</v>
      </c>
      <c r="I41" s="53">
        <v>233.5</v>
      </c>
      <c r="J41" s="53">
        <f>+I42</f>
        <v>197.7</v>
      </c>
      <c r="K41" s="91">
        <f>+F42</f>
        <v>210.79999999999998</v>
      </c>
      <c r="L41" s="53">
        <v>194.20000000000007</v>
      </c>
      <c r="M41" s="53">
        <v>150.10000000000008</v>
      </c>
      <c r="N41" s="53">
        <v>244.2</v>
      </c>
      <c r="O41" s="9">
        <v>209.8</v>
      </c>
      <c r="P41" s="85">
        <v>194.20000000000007</v>
      </c>
      <c r="Q41" s="9">
        <v>221.8</v>
      </c>
      <c r="R41" s="9">
        <f>Q42</f>
        <v>286.89999999999998</v>
      </c>
    </row>
    <row r="42" spans="1:18" ht="13.95" customHeight="1" x14ac:dyDescent="0.3">
      <c r="A42" s="18" t="s">
        <v>102</v>
      </c>
      <c r="B42" s="47">
        <v>110.8</v>
      </c>
      <c r="C42" s="47">
        <v>123.29999999999998</v>
      </c>
      <c r="D42" s="47">
        <f t="shared" ref="D42:F42" si="9">SUM(D39:D41)</f>
        <v>186.59999999999997</v>
      </c>
      <c r="E42" s="47">
        <f t="shared" si="9"/>
        <v>210.79999999999998</v>
      </c>
      <c r="F42" s="88">
        <f t="shared" si="9"/>
        <v>210.79999999999998</v>
      </c>
      <c r="G42" s="47">
        <f t="shared" ref="G42:K42" si="10">SUM(G39:G41)</f>
        <v>166.39999999999998</v>
      </c>
      <c r="H42" s="47">
        <v>233.5</v>
      </c>
      <c r="I42" s="47">
        <v>197.7</v>
      </c>
      <c r="J42" s="47">
        <f>+J39+J41</f>
        <v>194.20000000000002</v>
      </c>
      <c r="K42" s="88">
        <f t="shared" si="10"/>
        <v>194.20000000000007</v>
      </c>
      <c r="L42" s="47">
        <v>150.10000000000008</v>
      </c>
      <c r="M42" s="47">
        <v>244.20000000000007</v>
      </c>
      <c r="N42" s="47">
        <v>209.8</v>
      </c>
      <c r="O42" s="37">
        <v>221.8</v>
      </c>
      <c r="P42" s="92">
        <f>P39+P41</f>
        <v>221.80000000000021</v>
      </c>
      <c r="Q42" s="37">
        <f>Q39+Q41</f>
        <v>286.89999999999998</v>
      </c>
      <c r="R42" s="37">
        <f>R39+R41</f>
        <v>192.89999999999998</v>
      </c>
    </row>
    <row r="43" spans="1:18" ht="13.95" customHeight="1" x14ac:dyDescent="0.3">
      <c r="O43" s="62"/>
      <c r="Q43" s="62"/>
      <c r="R43" s="62"/>
    </row>
    <row r="44" spans="1:18" ht="13.95" customHeight="1" x14ac:dyDescent="0.3">
      <c r="A44" s="83"/>
    </row>
  </sheetData>
  <phoneticPr fontId="8" type="noConversion"/>
  <printOptions horizontalCentered="1"/>
  <pageMargins left="0.70866141732283505" right="0.70866141732283505" top="0.74803149606299202" bottom="0.74803149606299202" header="0.31496062992126" footer="0.31496062992126"/>
  <pageSetup scale="91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0AA84F821B541B534BDCAEBE2B737" ma:contentTypeVersion="19" ma:contentTypeDescription="Create a new document." ma:contentTypeScope="" ma:versionID="710b7c3395ecd06d8a56d856f88c5505">
  <xsd:schema xmlns:xsd="http://www.w3.org/2001/XMLSchema" xmlns:xs="http://www.w3.org/2001/XMLSchema" xmlns:p="http://schemas.microsoft.com/office/2006/metadata/properties" xmlns:ns2="454795be-ab46-46ac-806d-6767dccf4352" xmlns:ns3="a512f2e7-650c-4b0d-96dd-862138d07b2b" targetNamespace="http://schemas.microsoft.com/office/2006/metadata/properties" ma:root="true" ma:fieldsID="346e5352c3e6b1ccdf5161818be34a34" ns2:_="" ns3:_="">
    <xsd:import namespace="454795be-ab46-46ac-806d-6767dccf4352"/>
    <xsd:import namespace="a512f2e7-650c-4b0d-96dd-862138d07b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795be-ab46-46ac-806d-6767dccf43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f1c041a-d327-41ff-b195-7a6a669727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2f2e7-650c-4b0d-96dd-862138d07b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4f28ef1-b806-4cbe-b9cc-c518a139d6ab}" ma:internalName="TaxCatchAll" ma:showField="CatchAllData" ma:web="a512f2e7-650c-4b0d-96dd-862138d07b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4795be-ab46-46ac-806d-6767dccf4352">
      <Terms xmlns="http://schemas.microsoft.com/office/infopath/2007/PartnerControls"/>
    </lcf76f155ced4ddcb4097134ff3c332f>
    <TaxCatchAll xmlns="a512f2e7-650c-4b0d-96dd-862138d07b2b" xsi:nil="true"/>
    <SharedWithUsers xmlns="a512f2e7-650c-4b0d-96dd-862138d07b2b">
      <UserInfo>
        <DisplayName>Luiz Mendes</DisplayName>
        <AccountId>26</AccountId>
        <AccountType/>
      </UserInfo>
      <UserInfo>
        <DisplayName>Nicolai Saethre</DisplayName>
        <AccountId>436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6D10D28-1D2F-4607-B9E7-463038DA0491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D2E0EE9D-44BB-481D-8260-A1A6CD7585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4795be-ab46-46ac-806d-6767dccf4352"/>
    <ds:schemaRef ds:uri="a512f2e7-650c-4b0d-96dd-862138d07b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AB83F5-B8B4-4C00-9EA1-B928138355F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B150480-7E97-4409-81E4-DD467FF8A0F7}">
  <ds:schemaRefs>
    <ds:schemaRef ds:uri="http://schemas.microsoft.com/office/2006/metadata/properties"/>
    <ds:schemaRef ds:uri="http://schemas.microsoft.com/office/infopath/2007/PartnerControls"/>
    <ds:schemaRef ds:uri="454795be-ab46-46ac-806d-6767dccf4352"/>
    <ds:schemaRef ds:uri="a512f2e7-650c-4b0d-96dd-862138d07b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 statement</vt:lpstr>
      <vt:lpstr>Balance sheet</vt:lpstr>
      <vt:lpstr>Cashflow</vt:lpstr>
      <vt:lpstr>'Balance sheet'!Print_Area</vt:lpstr>
      <vt:lpstr>Cashflow!Print_Area</vt:lpstr>
      <vt:lpstr>'Income statement'!Print_Area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2025-01-23T00:08:38Z</dcterms:created>
  <dcterms:modified xsi:type="dcterms:W3CDTF">2025-07-31T20:00:57Z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0x0101000770AA84F821B541B534BDCAEBE2B737</vt:lpwstr>
  </property>
</Properties>
</file>